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721" windowWidth="19440" windowHeight="11265" tabRatio="475" activeTab="0"/>
  </bookViews>
  <sheets>
    <sheet name=" Расходы2022-2023 прил 7" sheetId="1" r:id="rId1"/>
    <sheet name="Лист1" sheetId="2" r:id="rId2"/>
    <sheet name="Лист2" sheetId="3" r:id="rId3"/>
  </sheets>
  <definedNames>
    <definedName name="text" localSheetId="0">' Расходы2022-2023 прил 7'!#REF!</definedName>
    <definedName name="_xlnm.Print_Area" localSheetId="0">' Расходы2022-2023 прил 7'!$A$1:$H$198</definedName>
  </definedNames>
  <calcPr fullCalcOnLoad="1"/>
</workbook>
</file>

<file path=xl/comments1.xml><?xml version="1.0" encoding="utf-8"?>
<comments xmlns="http://schemas.openxmlformats.org/spreadsheetml/2006/main">
  <authors>
    <author>Светлана Александров</author>
  </authors>
  <commentList>
    <comment ref="F22" authorId="0">
      <text>
        <r>
          <rPr>
            <b/>
            <sz val="9"/>
            <rFont val="Tahoma"/>
            <family val="2"/>
          </rPr>
          <t xml:space="preserve">11 месяцев
</t>
        </r>
      </text>
    </comment>
    <comment ref="G22" authorId="0">
      <text>
        <r>
          <rPr>
            <b/>
            <sz val="9"/>
            <rFont val="Tahoma"/>
            <family val="2"/>
          </rPr>
          <t xml:space="preserve">9 мес
</t>
        </r>
      </text>
    </comment>
  </commentList>
</comments>
</file>

<file path=xl/sharedStrings.xml><?xml version="1.0" encoding="utf-8"?>
<sst xmlns="http://schemas.openxmlformats.org/spreadsheetml/2006/main" count="820" uniqueCount="254">
  <si>
    <t>Наименование</t>
  </si>
  <si>
    <t>Сумма</t>
  </si>
  <si>
    <t>(руб.)</t>
  </si>
  <si>
    <t>ГРБС</t>
  </si>
  <si>
    <t>РзПз</t>
  </si>
  <si>
    <t>ЦСР</t>
  </si>
  <si>
    <t>ВР</t>
  </si>
  <si>
    <t>ОБЩЕГОСУДАРСТВЕННЫЕ ВОПРОСЫ</t>
  </si>
  <si>
    <t>0100</t>
  </si>
  <si>
    <t>Функционирование высшего должностного лица субъекта РФ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</si>
  <si>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</si>
  <si>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</si>
  <si>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91 0 00 00000</t>
  </si>
  <si>
    <t>Глава муниципального образования</t>
  </si>
  <si>
    <t>91 1 11 00000</t>
  </si>
  <si>
    <t>Расходы на выплаты по оплате труда работников ОМСУ</t>
  </si>
  <si>
    <t>91 1 11 90110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</si>
  <si>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</si>
  <si>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</si>
  <si>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(муниципальных)органов</t>
  </si>
  <si>
    <t>120</t>
  </si>
  <si>
    <t>Фонд оплаты труда государственных (муниципальных)органов</t>
  </si>
  <si>
    <t>121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</si>
  <si>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</si>
  <si>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129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</si>
  <si>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</si>
  <si>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0104</t>
  </si>
  <si>
    <t>91 1 12 00000</t>
  </si>
  <si>
    <t>91 1 12 90110</t>
  </si>
  <si>
    <t>Фонд оплаты труда государственных (муниципальных) органов</t>
  </si>
  <si>
    <t>Расходы на обеспечение функций ОМСУ</t>
  </si>
  <si>
    <t>91 1 12 90120</t>
  </si>
  <si>
    <t>Закупка товаров, работ и услуг для муниципальных нужд</t>
  </si>
  <si>
    <t>200</t>
  </si>
  <si>
    <t>Иные закупки товаров, работ и услуг для государственных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</si>
  <si>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</si>
  <si>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</si>
  <si>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</si>
  <si>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</si>
  <si>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</si>
  <si>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Иные бюджетные ассигнования</t>
  </si>
  <si>
    <t>800</t>
  </si>
  <si>
    <t>Уплата налогов, сборов и иных платежей</t>
  </si>
  <si>
    <t>Уплата налога на имущество и земельного налога</t>
  </si>
  <si>
    <t>851</t>
  </si>
  <si>
    <t>852</t>
  </si>
  <si>
    <t>Резервные фонды исполнительных органов государственной власти(местных  администраций)</t>
  </si>
  <si>
    <t>0111</t>
  </si>
  <si>
    <t>Обеспечение непредвиденных расходов за счет средств резервного фонда</t>
  </si>
  <si>
    <t>Резервные средства</t>
  </si>
  <si>
    <t>870</t>
  </si>
  <si>
    <t>Исполнение переданных государственных полномочий РФ и Иркутской области</t>
  </si>
  <si>
    <t>91 2 00 00000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</si>
  <si>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</si>
  <si>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</si>
  <si>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91 2 06 73150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</si>
  <si>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</si>
  <si>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</si>
  <si>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</si>
  <si>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</si>
  <si>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территории, где отсутствуют военные комиссариаты</t>
  </si>
  <si>
    <t>91 2 02 51180</t>
  </si>
  <si>
    <t>79 5 00 00000</t>
  </si>
  <si>
    <t>0409</t>
  </si>
  <si>
    <t>СОЦИАЛЬНАЯ ПОЛИТИКА</t>
  </si>
  <si>
    <t>1000</t>
  </si>
  <si>
    <t>91 1 00 00000</t>
  </si>
  <si>
    <t>Пенсионное обеспечение</t>
  </si>
  <si>
    <t>1001</t>
  </si>
  <si>
    <t>91 1 07 00000</t>
  </si>
  <si>
    <t>Доплаты к пенсии</t>
  </si>
  <si>
    <t>91 1 07 90220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</si>
  <si>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</si>
  <si>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</si>
  <si>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</si>
  <si>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</si>
  <si>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</si>
  <si>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</si>
  <si>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ФИЗИЧЕСКАЯ КУЛЬТУРА И СПОРТ</t>
  </si>
  <si>
    <t>Проведение спортивных мероприятий</t>
  </si>
  <si>
    <t xml:space="preserve">КУЛЬТУРА, КИНЕМАТОГРАФИЯ </t>
  </si>
  <si>
    <t>0800</t>
  </si>
  <si>
    <t>Культура</t>
  </si>
  <si>
    <t>0801</t>
  </si>
  <si>
    <t>91 7 00 00000</t>
  </si>
  <si>
    <t>91 7 10 00000</t>
  </si>
  <si>
    <t>Расходы на выплаты по оплате труда персоналу казенных учреждений</t>
  </si>
  <si>
    <t>91 7 10 90310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</si>
  <si>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</si>
  <si>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</si>
  <si>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</si>
  <si>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</si>
  <si>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119</t>
  </si>
  <si>
    <t>Расходы на обеспечение функций казенных учреждений</t>
  </si>
  <si>
    <t>91 7 10 90320</t>
  </si>
  <si>
    <t>91 7 11 90310</t>
  </si>
  <si>
    <t>ИТОГО</t>
  </si>
  <si>
    <t>Иные межбюджетные трансферты</t>
  </si>
  <si>
    <t>Прочие мероприятия по благоустройству городских округов и поселений</t>
  </si>
  <si>
    <t>0503</t>
  </si>
  <si>
    <t>Прочая закупка товаров,работ и услуг для муниципальных нужд</t>
  </si>
  <si>
    <t>Межбюджетные трансферты общего характера бюджетам субъектов РФ и муниципальных образований</t>
  </si>
  <si>
    <t>1400</t>
  </si>
  <si>
    <t>91 8 00 00000</t>
  </si>
  <si>
    <t>Прочие межбюджетные трансферты общего характера</t>
  </si>
  <si>
    <t>1403</t>
  </si>
  <si>
    <t>91 8 09 00000</t>
  </si>
  <si>
    <t>Межбюджетные трансферты из бюджетов поселений бюджету муниципального района</t>
  </si>
  <si>
    <t>91 8 09 90240</t>
  </si>
  <si>
    <t>Межбюджетные трансферты</t>
  </si>
  <si>
    <t>500</t>
  </si>
  <si>
    <t>540</t>
  </si>
  <si>
    <t>Расходы на выплаты по оплате труда тех.персоналу казенных учреждений</t>
  </si>
  <si>
    <t>плановый период</t>
  </si>
  <si>
    <t>Фонд оплаты труда муниципальных орагнов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</si>
  <si>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</si>
  <si>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НАЦИОНАЛЬНАЯ ЭКОНОМИКА</t>
  </si>
  <si>
    <t>0400</t>
  </si>
  <si>
    <t>853</t>
  </si>
  <si>
    <t>0500</t>
  </si>
  <si>
    <t>Премии и гранты</t>
  </si>
  <si>
    <t>350</t>
  </si>
  <si>
    <t>1100</t>
  </si>
  <si>
    <t>Обеспечение досуговой деятельности (клубы)</t>
  </si>
  <si>
    <t>Коммунальное хозяйство</t>
  </si>
  <si>
    <t>79 5 05 90200</t>
  </si>
  <si>
    <t>Муниципальная программа "Чистая вода" на 2019-2020 год</t>
  </si>
  <si>
    <t>УСЛОВНО УТВЕРЖДЕННЫЕ РАСХОДЫ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</si>
  <si>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</si>
  <si>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</si>
  <si>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247</t>
  </si>
  <si>
    <t>Закупка энергетических ресурсов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</si>
  <si>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</si>
  <si>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</si>
  <si>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730</t>
  </si>
  <si>
    <t>700</t>
  </si>
  <si>
    <t>Администрация МО "Алужинское"</t>
  </si>
  <si>
    <t>О16</t>
  </si>
  <si>
    <t>О17</t>
  </si>
  <si>
    <t>Услуги связи</t>
  </si>
  <si>
    <t>прочие работы услуги</t>
  </si>
  <si>
    <t>Прочая закупка товаров, работ и услуг для государственных (муниципальных) нужд</t>
  </si>
  <si>
    <t>работы услуги по содержанию имущества</t>
  </si>
  <si>
    <t>прочие работы и услуги</t>
  </si>
  <si>
    <t>Увеличение стоимости материальных запасов</t>
  </si>
  <si>
    <t>91 1 14 00000</t>
  </si>
  <si>
    <t>91 1 14 90150</t>
  </si>
  <si>
    <t>Программные расходы бюджета сельского поселения</t>
  </si>
  <si>
    <t>Муниципальные программы</t>
  </si>
  <si>
    <t>Содействие занятости населения муниципального образования "Алужинское" на 2019 - 2023 годы</t>
  </si>
  <si>
    <t>Реализация основного мероприятия муниципальных программ</t>
  </si>
  <si>
    <t>79 0 00 00000</t>
  </si>
  <si>
    <t>79 5 01 00000</t>
  </si>
  <si>
    <t>79 5 01 90130</t>
  </si>
  <si>
    <t xml:space="preserve">НАЦИОНАЛЬНАЯ БЕЗОПАСНОСТЬ                                    </t>
  </si>
  <si>
    <t>Обеспечение пожарной безопасности в границах МО "Алужинское" на 2019-2023 годы</t>
  </si>
  <si>
    <t>Дорожный фонд МО "Алужинское"</t>
  </si>
  <si>
    <t>Уличное освещение</t>
  </si>
  <si>
    <t>91 5 04 90190</t>
  </si>
  <si>
    <t>Работы , услуги по содержанию имущества</t>
  </si>
  <si>
    <t>Прочие работы и услуги</t>
  </si>
  <si>
    <t>91 5 06 S2370</t>
  </si>
  <si>
    <t>91 9 08 90230</t>
  </si>
  <si>
    <t>91 9 08 00000</t>
  </si>
  <si>
    <t>Муниципальное казенное учреждение "Культурно-информационный центр МО "Алужинское"</t>
  </si>
  <si>
    <t>прочие расходы (в части мероприятий)</t>
  </si>
  <si>
    <t>иные закупки товаров, работ и услуг для муниципальных нужд</t>
  </si>
  <si>
    <t>Прочая закупка товаров работ и услуг для муниципальных нужд</t>
  </si>
  <si>
    <t>91 7 11 90320</t>
  </si>
  <si>
    <t>2023 г.</t>
  </si>
  <si>
    <t>91 2 02 00000</t>
  </si>
  <si>
    <t>91 5 00 00000</t>
  </si>
  <si>
    <t>91 5 06 00000</t>
  </si>
  <si>
    <t>91 6 30 00000</t>
  </si>
  <si>
    <t>91 6 30 90250</t>
  </si>
  <si>
    <t>Обеспечение деятельности главы МО "Алужинское"</t>
  </si>
  <si>
    <t>016</t>
  </si>
  <si>
    <t>Воинский учет</t>
  </si>
  <si>
    <t>программа</t>
  </si>
  <si>
    <t>подпрограмма</t>
  </si>
  <si>
    <t>основное мероприятие</t>
  </si>
  <si>
    <t xml:space="preserve">Глава МО </t>
  </si>
  <si>
    <t>Обеспечение деятельности главы МО</t>
  </si>
  <si>
    <t>Направление расходов</t>
  </si>
  <si>
    <t>Функционирование местных администраций</t>
  </si>
  <si>
    <t>91 2 06 00000</t>
  </si>
  <si>
    <t>Определение перечня должностных лиц, уполномоченных составлять протоколы об административных правонарушениях</t>
  </si>
  <si>
    <t>06</t>
  </si>
  <si>
    <t>02</t>
  </si>
  <si>
    <t>0300</t>
  </si>
  <si>
    <t>79 5 02 00000</t>
  </si>
  <si>
    <t>01</t>
  </si>
  <si>
    <t>Дорожное хозяйство (дорожные фонды)</t>
  </si>
  <si>
    <t>79 5 02 90130</t>
  </si>
  <si>
    <t>0311</t>
  </si>
  <si>
    <t>14</t>
  </si>
  <si>
    <t xml:space="preserve">Дорожный фонд МО </t>
  </si>
  <si>
    <t>Реализация мероприятий по поддержке дорожного хозяйства</t>
  </si>
  <si>
    <t>Жилищно-коммунальное хозяйство</t>
  </si>
  <si>
    <t>Благоустройство</t>
  </si>
  <si>
    <t>О18</t>
  </si>
  <si>
    <t>О19</t>
  </si>
  <si>
    <t>О20</t>
  </si>
  <si>
    <t>О21</t>
  </si>
  <si>
    <t>0501</t>
  </si>
  <si>
    <t>0502</t>
  </si>
  <si>
    <t>0504</t>
  </si>
  <si>
    <t>0505</t>
  </si>
  <si>
    <t>Создание условий для устойчивого экономического развития</t>
  </si>
  <si>
    <t>91 4 00 00000</t>
  </si>
  <si>
    <t>91 4 14 00000</t>
  </si>
  <si>
    <t>91 4 14 90160</t>
  </si>
  <si>
    <t>Развитие жилищно-коммунального хозяйства и благоустройство</t>
  </si>
  <si>
    <t>91 5 04 00000</t>
  </si>
  <si>
    <t>04</t>
  </si>
  <si>
    <t>Реализация мероприятий по благоустройству</t>
  </si>
  <si>
    <t>91 5 06 90190</t>
  </si>
  <si>
    <t>Доплаты к трудовой пенсии пенсии по старости гражданам, замещавшим муниципальные должности</t>
  </si>
  <si>
    <t>07</t>
  </si>
  <si>
    <t>Сохранение здоровья и формирование здорового образа жизни населения</t>
  </si>
  <si>
    <t>Массовый спорт</t>
  </si>
  <si>
    <t>1102</t>
  </si>
  <si>
    <t>08</t>
  </si>
  <si>
    <t>91 9 00 00000</t>
  </si>
  <si>
    <t>Реализация мероприятий по развитию массового спорта</t>
  </si>
  <si>
    <t>30</t>
  </si>
  <si>
    <t>91 6 00 00000</t>
  </si>
  <si>
    <t>Обслуживание муниципального долга</t>
  </si>
  <si>
    <t>Реализация мероприятий по обслуживанию муниципального внутреннего долга</t>
  </si>
  <si>
    <t>Основное мероприятие - обслуживание муниципального долга</t>
  </si>
  <si>
    <t>Межбюджетные трансферты общего характера</t>
  </si>
  <si>
    <t>09</t>
  </si>
  <si>
    <t>Развитие культуры</t>
  </si>
  <si>
    <t>10</t>
  </si>
  <si>
    <t>91 7 11 00000</t>
  </si>
  <si>
    <t>Обеспечение деятельности библиотек</t>
  </si>
  <si>
    <t xml:space="preserve">11 </t>
  </si>
  <si>
    <t>Безопасность</t>
  </si>
  <si>
    <t>Другие вопросы в области национальной экономики -Мероприятия в области строительства, архитектуры и градостроительства</t>
  </si>
  <si>
    <t>Закупка товаров ,работ и услуг для обеспечения государственных (муниципальных) нужд</t>
  </si>
  <si>
    <t>Иные закупки товаров,работ и услуг для  обеспечения государственных (муниципальных) нужд</t>
  </si>
  <si>
    <t>Прочая закупка товаров,работ и услуг для обеспечения государственных(муниципальных) нужд</t>
  </si>
  <si>
    <t>0412</t>
  </si>
  <si>
    <t>ГРАДОСТРОИТЕЛЬНАЯ ДЕЯТЕЛЬНОCТЬ</t>
  </si>
  <si>
    <t>Градостроительная деятельность в МО "Алужиниское" на 2022-2023 гг.</t>
  </si>
  <si>
    <t>Разработка градостроительной и землеустроительной документации на территорий МО "Алужиниское"</t>
  </si>
  <si>
    <t>2024 г.</t>
  </si>
  <si>
    <t>91 415 90170</t>
  </si>
  <si>
    <t>Реализация мероприятий в рамках перечня народных инициатив на 2022-2024 г.</t>
  </si>
  <si>
    <t>91 7 10 S2370</t>
  </si>
  <si>
    <t xml:space="preserve">    Приложение №7 к решению Думы № 00 от 00.00.2022 г."О бюджете муниципального образования "Алужинское"  на 2023 год и плановый период 2024 и 2025 гг"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</si>
  <si>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муниципального образования "Алужинское"   на 2023 год и плановый период 2024 и 2025 годы</t>
  </si>
  <si>
    <t>2025 г.</t>
  </si>
  <si>
    <t>Реализация мероприятий в рамках перечня народных инициатив на 2023-2025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</si>
</sst>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"/>
    <numFmt numFmtId="184" formatCode="0.00;[Red]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_ ;\-#,##0\ "/>
    <numFmt numFmtId="191" formatCode="[$-F800]dddd\,\ mmmm\ dd\,\ yyyy"/>
    <numFmt numFmtId="192" formatCode="0.0%"/>
    <numFmt numFmtId="193" formatCode="#,##0.0"/>
    <numFmt numFmtId="194" formatCode="#,##0.000"/>
  </numFmts>
  <fonts count="56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22272F"/>
      <name val="Times New Roman"/>
      <family val="1"/>
    </font>
    <font>
      <b/>
      <sz val="10"/>
      <color rgb="FF22272F"/>
      <name val="Times New Roman"/>
      <family val="1"/>
    </font>
    <font>
      <sz val="11"/>
      <color rgb="FF22272F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top"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73" fontId="4" fillId="0" borderId="0" xfId="64" applyFont="1" applyAlignment="1">
      <alignment horizontal="center" vertical="center"/>
    </xf>
    <xf numFmtId="17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173" fontId="3" fillId="0" borderId="0" xfId="64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73" fontId="3" fillId="0" borderId="0" xfId="64" applyFont="1" applyBorder="1" applyAlignment="1">
      <alignment horizontal="center" vertical="center"/>
    </xf>
    <xf numFmtId="1" fontId="3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/>
    </xf>
    <xf numFmtId="1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73" fontId="6" fillId="0" borderId="11" xfId="64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173" fontId="8" fillId="0" borderId="0" xfId="64" applyFont="1" applyAlignment="1">
      <alignment horizontal="center" vertical="center"/>
    </xf>
    <xf numFmtId="0" fontId="5" fillId="0" borderId="0" xfId="0" applyFont="1" applyAlignment="1">
      <alignment/>
    </xf>
    <xf numFmtId="0" fontId="51" fillId="0" borderId="0" xfId="0" applyFont="1" applyAlignment="1">
      <alignment/>
    </xf>
    <xf numFmtId="173" fontId="3" fillId="0" borderId="0" xfId="64" applyFont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3" fontId="3" fillId="0" borderId="10" xfId="64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173" fontId="9" fillId="0" borderId="10" xfId="64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73" fontId="3" fillId="0" borderId="10" xfId="64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9" fontId="9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73" fontId="9" fillId="0" borderId="10" xfId="64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wrapText="1"/>
    </xf>
    <xf numFmtId="1" fontId="9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12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justify" vertical="center"/>
    </xf>
    <xf numFmtId="0" fontId="12" fillId="0" borderId="0" xfId="0" applyFont="1" applyFill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justify" vertical="center"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173" fontId="6" fillId="0" borderId="0" xfId="64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 quotePrefix="1">
      <alignment horizontal="center" vertical="center" wrapText="1"/>
    </xf>
    <xf numFmtId="1" fontId="3" fillId="0" borderId="10" xfId="0" applyNumberFormat="1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43" fontId="3" fillId="0" borderId="0" xfId="0" applyNumberFormat="1" applyFont="1" applyAlignment="1">
      <alignment/>
    </xf>
    <xf numFmtId="173" fontId="0" fillId="0" borderId="0" xfId="64" applyFont="1" applyAlignment="1">
      <alignment/>
    </xf>
    <xf numFmtId="173" fontId="3" fillId="0" borderId="13" xfId="64" applyFont="1" applyFill="1" applyBorder="1" applyAlignment="1">
      <alignment horizontal="center" vertical="center"/>
    </xf>
    <xf numFmtId="43" fontId="7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3" fontId="3" fillId="0" borderId="10" xfId="64" applyFont="1" applyBorder="1" applyAlignment="1">
      <alignment horizontal="center" vertical="center" wrapText="1"/>
    </xf>
    <xf numFmtId="173" fontId="9" fillId="0" borderId="10" xfId="64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5"/>
  <sheetViews>
    <sheetView tabSelected="1" zoomScaleSheetLayoutView="100" zoomScalePageLayoutView="0" workbookViewId="0" topLeftCell="A1">
      <selection activeCell="H24" sqref="H24"/>
    </sheetView>
  </sheetViews>
  <sheetFormatPr defaultColWidth="9.00390625" defaultRowHeight="12.75"/>
  <cols>
    <col min="1" max="1" width="57.00390625" style="11" customWidth="1"/>
    <col min="2" max="2" width="6.125" style="7" customWidth="1"/>
    <col min="3" max="3" width="7.375" style="7" customWidth="1"/>
    <col min="4" max="4" width="17.25390625" style="7" bestFit="1" customWidth="1"/>
    <col min="5" max="5" width="4.375" style="7" bestFit="1" customWidth="1"/>
    <col min="6" max="6" width="15.625" style="8" customWidth="1"/>
    <col min="7" max="8" width="15.625" style="6" customWidth="1"/>
    <col min="9" max="11" width="16.75390625" style="0" bestFit="1" customWidth="1"/>
    <col min="12" max="13" width="10.125" style="0" bestFit="1" customWidth="1"/>
  </cols>
  <sheetData>
    <row r="1" spans="1:8" ht="66" customHeight="1">
      <c r="A1" s="12"/>
      <c r="B1" s="13"/>
      <c r="C1" s="13"/>
      <c r="D1" s="13"/>
      <c r="E1" s="110" t="s">
        <v>250</v>
      </c>
      <c r="F1" s="110"/>
      <c r="G1" s="110"/>
      <c r="H1" s="110"/>
    </row>
    <row r="2" spans="1:13" ht="62.25" customHeight="1">
      <c r="A2" s="109" t="s">
        <v>251</v>
      </c>
      <c r="B2" s="109"/>
      <c r="C2" s="109"/>
      <c r="D2" s="109"/>
      <c r="E2" s="109"/>
      <c r="F2" s="109"/>
      <c r="G2" s="109"/>
      <c r="H2" s="109"/>
      <c r="I2" s="10"/>
      <c r="J2" s="10"/>
      <c r="K2" s="10"/>
      <c r="L2" s="10"/>
      <c r="M2" s="10"/>
    </row>
    <row r="3" spans="1:13" ht="12.75">
      <c r="A3" s="12"/>
      <c r="B3" s="13"/>
      <c r="C3" s="13"/>
      <c r="D3" s="13"/>
      <c r="E3" s="13"/>
      <c r="F3" s="14"/>
      <c r="G3" s="1"/>
      <c r="H3" s="32" t="s">
        <v>2</v>
      </c>
      <c r="I3" s="10"/>
      <c r="J3" s="10"/>
      <c r="K3" s="10"/>
      <c r="L3" s="10"/>
      <c r="M3" s="10"/>
    </row>
    <row r="4" spans="1:13" ht="12.75">
      <c r="A4" s="111" t="s">
        <v>0</v>
      </c>
      <c r="B4" s="112" t="s">
        <v>3</v>
      </c>
      <c r="C4" s="113" t="s">
        <v>4</v>
      </c>
      <c r="D4" s="112" t="s">
        <v>5</v>
      </c>
      <c r="E4" s="113" t="s">
        <v>6</v>
      </c>
      <c r="F4" s="114" t="s">
        <v>1</v>
      </c>
      <c r="G4" s="114"/>
      <c r="H4" s="114"/>
      <c r="I4" s="10"/>
      <c r="J4" s="10"/>
      <c r="K4" s="10"/>
      <c r="L4" s="10"/>
      <c r="M4" s="10"/>
    </row>
    <row r="5" spans="1:13" ht="12.75">
      <c r="A5" s="111"/>
      <c r="B5" s="112"/>
      <c r="C5" s="113"/>
      <c r="D5" s="112"/>
      <c r="E5" s="113"/>
      <c r="F5" s="115" t="s">
        <v>169</v>
      </c>
      <c r="G5" s="113" t="s">
        <v>113</v>
      </c>
      <c r="H5" s="113"/>
      <c r="I5" s="22"/>
      <c r="J5" s="22"/>
      <c r="K5" s="22"/>
      <c r="L5" s="10"/>
      <c r="M5" s="10"/>
    </row>
    <row r="6" spans="1:13" ht="12.75">
      <c r="A6" s="33" t="s">
        <v>136</v>
      </c>
      <c r="B6" s="35"/>
      <c r="C6" s="36"/>
      <c r="D6" s="37"/>
      <c r="E6" s="37"/>
      <c r="F6" s="115"/>
      <c r="G6" s="46" t="s">
        <v>246</v>
      </c>
      <c r="H6" s="104" t="s">
        <v>252</v>
      </c>
      <c r="I6" s="10"/>
      <c r="J6" s="10"/>
      <c r="K6" s="10"/>
      <c r="L6" s="10"/>
      <c r="M6" s="10"/>
    </row>
    <row r="7" spans="1:13" ht="12.75">
      <c r="A7" s="39" t="s">
        <v>7</v>
      </c>
      <c r="B7" s="34" t="s">
        <v>137</v>
      </c>
      <c r="C7" s="37" t="s">
        <v>8</v>
      </c>
      <c r="D7" s="37"/>
      <c r="E7" s="37"/>
      <c r="F7" s="38">
        <f>F9+F18+F40+F47+F51</f>
        <v>6516150</v>
      </c>
      <c r="G7" s="38">
        <f>G9+G18+G40+G47+G51</f>
        <v>5202488</v>
      </c>
      <c r="H7" s="38">
        <f>H9+H18+H40+H47+H51</f>
        <v>5077240.9</v>
      </c>
      <c r="I7" s="22"/>
      <c r="J7" s="22"/>
      <c r="K7" s="22"/>
      <c r="L7" s="10"/>
      <c r="M7" s="10"/>
    </row>
    <row r="8" spans="1:13" ht="12.75">
      <c r="A8" s="33"/>
      <c r="B8" s="34"/>
      <c r="C8" s="36"/>
      <c r="D8" s="37"/>
      <c r="E8" s="37"/>
      <c r="F8" s="38"/>
      <c r="G8" s="38"/>
      <c r="H8" s="38"/>
      <c r="I8" s="10"/>
      <c r="J8" s="10"/>
      <c r="K8" s="10"/>
      <c r="L8" s="10"/>
      <c r="M8" s="10"/>
    </row>
    <row r="9" spans="1:13" ht="25.5">
      <c r="A9" s="58" t="s">
        <v>9</v>
      </c>
      <c r="B9" s="39" t="s">
        <v>137</v>
      </c>
      <c r="C9" s="45" t="s">
        <v>10</v>
      </c>
      <c r="D9" s="45"/>
      <c r="E9" s="52"/>
      <c r="F9" s="46">
        <f aca="true" t="shared" si="0" ref="F9:H10">F12</f>
        <v>1141198</v>
      </c>
      <c r="G9" s="46">
        <f t="shared" si="0"/>
        <v>1014397</v>
      </c>
      <c r="H9" s="46">
        <f t="shared" si="0"/>
        <v>887598</v>
      </c>
      <c r="I9" s="10"/>
      <c r="J9" s="10"/>
      <c r="K9" s="10"/>
      <c r="L9" s="10"/>
      <c r="M9" s="10"/>
    </row>
    <row r="10" spans="1:13" ht="38.25">
      <c r="A10" s="40" t="s">
        <v>11</v>
      </c>
      <c r="B10" s="34" t="s">
        <v>137</v>
      </c>
      <c r="C10" s="37" t="s">
        <v>10</v>
      </c>
      <c r="D10" s="37" t="s">
        <v>12</v>
      </c>
      <c r="E10" s="37"/>
      <c r="F10" s="38">
        <f t="shared" si="0"/>
        <v>1141198</v>
      </c>
      <c r="G10" s="38">
        <f t="shared" si="0"/>
        <v>1014397</v>
      </c>
      <c r="H10" s="38">
        <f t="shared" si="0"/>
        <v>887598</v>
      </c>
      <c r="I10" s="10"/>
      <c r="J10" s="10"/>
      <c r="K10" s="10"/>
      <c r="L10" s="10"/>
      <c r="M10" s="10"/>
    </row>
    <row r="11" spans="1:13" s="70" customFormat="1" ht="12.75">
      <c r="A11" s="51" t="s">
        <v>175</v>
      </c>
      <c r="B11" s="92" t="s">
        <v>137</v>
      </c>
      <c r="C11" s="4" t="s">
        <v>10</v>
      </c>
      <c r="D11" s="4" t="s">
        <v>66</v>
      </c>
      <c r="E11" s="4"/>
      <c r="F11" s="50"/>
      <c r="G11" s="50"/>
      <c r="H11" s="50"/>
      <c r="I11" s="99"/>
      <c r="J11" s="99"/>
      <c r="K11" s="99"/>
      <c r="L11" s="99"/>
      <c r="M11" s="99"/>
    </row>
    <row r="12" spans="1:8" ht="12.75">
      <c r="A12" s="33" t="s">
        <v>13</v>
      </c>
      <c r="B12" s="34" t="s">
        <v>137</v>
      </c>
      <c r="C12" s="37" t="s">
        <v>10</v>
      </c>
      <c r="D12" s="37" t="s">
        <v>14</v>
      </c>
      <c r="E12" s="37"/>
      <c r="F12" s="38">
        <f>F13</f>
        <v>1141198</v>
      </c>
      <c r="G12" s="38">
        <f aca="true" t="shared" si="1" ref="G12:H14">G13</f>
        <v>1014397</v>
      </c>
      <c r="H12" s="38">
        <f t="shared" si="1"/>
        <v>887598</v>
      </c>
    </row>
    <row r="13" spans="1:8" ht="12.75">
      <c r="A13" s="33" t="s">
        <v>15</v>
      </c>
      <c r="B13" s="34" t="s">
        <v>137</v>
      </c>
      <c r="C13" s="37" t="s">
        <v>10</v>
      </c>
      <c r="D13" s="37" t="s">
        <v>16</v>
      </c>
      <c r="E13" s="37"/>
      <c r="F13" s="38">
        <f>F14</f>
        <v>1141198</v>
      </c>
      <c r="G13" s="38">
        <f t="shared" si="1"/>
        <v>1014397</v>
      </c>
      <c r="H13" s="38">
        <f t="shared" si="1"/>
        <v>887598</v>
      </c>
    </row>
    <row r="14" spans="1:8" ht="51">
      <c r="A14" s="33" t="s">
        <v>17</v>
      </c>
      <c r="B14" s="34" t="s">
        <v>137</v>
      </c>
      <c r="C14" s="37" t="s">
        <v>10</v>
      </c>
      <c r="D14" s="37" t="s">
        <v>16</v>
      </c>
      <c r="E14" s="37" t="s">
        <v>18</v>
      </c>
      <c r="F14" s="38">
        <f>F15</f>
        <v>1141198</v>
      </c>
      <c r="G14" s="38">
        <f t="shared" si="1"/>
        <v>1014397</v>
      </c>
      <c r="H14" s="38">
        <f t="shared" si="1"/>
        <v>887598</v>
      </c>
    </row>
    <row r="15" spans="1:11" ht="25.5">
      <c r="A15" s="33" t="s">
        <v>19</v>
      </c>
      <c r="B15" s="34" t="s">
        <v>137</v>
      </c>
      <c r="C15" s="37" t="s">
        <v>10</v>
      </c>
      <c r="D15" s="37" t="s">
        <v>16</v>
      </c>
      <c r="E15" s="37" t="s">
        <v>20</v>
      </c>
      <c r="F15" s="38">
        <f>F16+F17</f>
        <v>1141198</v>
      </c>
      <c r="G15" s="38">
        <f>G16+G17</f>
        <v>1014397</v>
      </c>
      <c r="H15" s="38">
        <f>H16+H17</f>
        <v>887598</v>
      </c>
      <c r="I15" s="106">
        <v>97388.39</v>
      </c>
      <c r="J15" s="25">
        <f>I15*9</f>
        <v>876495.51</v>
      </c>
      <c r="K15" s="25">
        <f>J15*30.2%</f>
        <v>264701.64402</v>
      </c>
    </row>
    <row r="16" spans="1:11" ht="12.75">
      <c r="A16" s="33" t="s">
        <v>21</v>
      </c>
      <c r="B16" s="34" t="s">
        <v>137</v>
      </c>
      <c r="C16" s="37" t="s">
        <v>10</v>
      </c>
      <c r="D16" s="37" t="s">
        <v>16</v>
      </c>
      <c r="E16" s="37" t="s">
        <v>22</v>
      </c>
      <c r="F16" s="38">
        <v>876496</v>
      </c>
      <c r="G16" s="38">
        <v>779107</v>
      </c>
      <c r="H16" s="38">
        <v>681719</v>
      </c>
      <c r="J16" s="25">
        <f>I15*8</f>
        <v>779107.12</v>
      </c>
      <c r="K16" s="25">
        <f>J16*30.2%</f>
        <v>235290.35024</v>
      </c>
    </row>
    <row r="17" spans="1:11" ht="38.25">
      <c r="A17" s="33" t="s">
        <v>23</v>
      </c>
      <c r="B17" s="34" t="s">
        <v>137</v>
      </c>
      <c r="C17" s="37" t="s">
        <v>10</v>
      </c>
      <c r="D17" s="37" t="s">
        <v>16</v>
      </c>
      <c r="E17" s="37" t="s">
        <v>24</v>
      </c>
      <c r="F17" s="38">
        <v>264702</v>
      </c>
      <c r="G17" s="38">
        <v>235290</v>
      </c>
      <c r="H17" s="38">
        <v>205879</v>
      </c>
      <c r="I17" s="24"/>
      <c r="J17" s="100">
        <f>I15*7</f>
        <v>681718.73</v>
      </c>
      <c r="K17" s="100">
        <f>J17*30.2%</f>
        <v>205879.05646</v>
      </c>
    </row>
    <row r="18" spans="1:8" ht="38.25">
      <c r="A18" s="58" t="s">
        <v>25</v>
      </c>
      <c r="B18" s="39" t="s">
        <v>137</v>
      </c>
      <c r="C18" s="45" t="s">
        <v>26</v>
      </c>
      <c r="D18" s="45" t="s">
        <v>27</v>
      </c>
      <c r="E18" s="52"/>
      <c r="F18" s="46">
        <f>F19+F24</f>
        <v>5353752</v>
      </c>
      <c r="G18" s="46">
        <f>G19+G24</f>
        <v>4169391</v>
      </c>
      <c r="H18" s="46">
        <f>H19+H24</f>
        <v>4171042.9</v>
      </c>
    </row>
    <row r="19" spans="1:8" ht="12.75">
      <c r="A19" s="33" t="s">
        <v>15</v>
      </c>
      <c r="B19" s="34" t="s">
        <v>137</v>
      </c>
      <c r="C19" s="37" t="s">
        <v>26</v>
      </c>
      <c r="D19" s="37" t="s">
        <v>28</v>
      </c>
      <c r="E19" s="37"/>
      <c r="F19" s="38">
        <f aca="true" t="shared" si="2" ref="F19:H20">F20</f>
        <v>4790999</v>
      </c>
      <c r="G19" s="38">
        <f t="shared" si="2"/>
        <v>3726332</v>
      </c>
      <c r="H19" s="38">
        <f t="shared" si="2"/>
        <v>3726332</v>
      </c>
    </row>
    <row r="20" spans="1:11" ht="51">
      <c r="A20" s="33" t="s">
        <v>17</v>
      </c>
      <c r="B20" s="34" t="s">
        <v>137</v>
      </c>
      <c r="C20" s="37" t="s">
        <v>26</v>
      </c>
      <c r="D20" s="37" t="s">
        <v>28</v>
      </c>
      <c r="E20" s="37" t="s">
        <v>18</v>
      </c>
      <c r="F20" s="38">
        <f t="shared" si="2"/>
        <v>4790999</v>
      </c>
      <c r="G20" s="38">
        <f t="shared" si="2"/>
        <v>3726332</v>
      </c>
      <c r="H20" s="38">
        <f t="shared" si="2"/>
        <v>3726332</v>
      </c>
      <c r="J20" s="9"/>
      <c r="K20" s="9"/>
    </row>
    <row r="21" spans="1:11" ht="25.5">
      <c r="A21" s="33" t="s">
        <v>19</v>
      </c>
      <c r="B21" s="34" t="s">
        <v>137</v>
      </c>
      <c r="C21" s="37" t="s">
        <v>26</v>
      </c>
      <c r="D21" s="37" t="s">
        <v>28</v>
      </c>
      <c r="E21" s="37" t="s">
        <v>20</v>
      </c>
      <c r="F21" s="38">
        <f>F22+F23</f>
        <v>4790999</v>
      </c>
      <c r="G21" s="38">
        <f>G22+G23</f>
        <v>3726332</v>
      </c>
      <c r="H21" s="38">
        <f>H22+H23</f>
        <v>3726332</v>
      </c>
      <c r="J21" s="9"/>
      <c r="K21" s="9"/>
    </row>
    <row r="22" spans="1:11" ht="25.5">
      <c r="A22" s="33" t="s">
        <v>29</v>
      </c>
      <c r="B22" s="34" t="s">
        <v>137</v>
      </c>
      <c r="C22" s="37" t="s">
        <v>26</v>
      </c>
      <c r="D22" s="37" t="s">
        <v>28</v>
      </c>
      <c r="E22" s="37" t="s">
        <v>22</v>
      </c>
      <c r="F22" s="38">
        <v>3679723</v>
      </c>
      <c r="G22" s="38">
        <v>2862006</v>
      </c>
      <c r="H22" s="38">
        <v>2862006</v>
      </c>
      <c r="I22" s="9">
        <f>((51373*1.6*58.5)/12*9)+(97784/12*9)</f>
        <v>3679722.5999999996</v>
      </c>
      <c r="J22" s="9">
        <f>I22*30.2%</f>
        <v>1111276.2251999998</v>
      </c>
      <c r="K22" s="9"/>
    </row>
    <row r="23" spans="1:11" ht="38.25">
      <c r="A23" s="33" t="str">
        <f>A17</f>
        <v>Взносы по обязательному социальному страхованию на выплаты по оплате труда работников и иные выплаты работникам учреждений</v>
      </c>
      <c r="B23" s="34" t="s">
        <v>137</v>
      </c>
      <c r="C23" s="37" t="s">
        <v>26</v>
      </c>
      <c r="D23" s="37" t="s">
        <v>28</v>
      </c>
      <c r="E23" s="37" t="s">
        <v>24</v>
      </c>
      <c r="F23" s="38">
        <v>1111276</v>
      </c>
      <c r="G23" s="38">
        <v>864326</v>
      </c>
      <c r="H23" s="38">
        <v>864326</v>
      </c>
      <c r="I23" s="9"/>
      <c r="J23" s="25"/>
      <c r="K23" s="25"/>
    </row>
    <row r="24" spans="1:11" ht="12.75">
      <c r="A24" s="40" t="s">
        <v>30</v>
      </c>
      <c r="B24" s="34" t="s">
        <v>137</v>
      </c>
      <c r="C24" s="37" t="s">
        <v>26</v>
      </c>
      <c r="D24" s="37" t="s">
        <v>31</v>
      </c>
      <c r="E24" s="37"/>
      <c r="F24" s="38">
        <f>F25+F35</f>
        <v>562753</v>
      </c>
      <c r="G24" s="38">
        <f>G25+G35</f>
        <v>443059</v>
      </c>
      <c r="H24" s="38">
        <f>H25+H35</f>
        <v>444710.9</v>
      </c>
      <c r="I24" s="106">
        <v>2862006</v>
      </c>
      <c r="J24" s="25">
        <f>I24*30.2%</f>
        <v>864325.8119999999</v>
      </c>
      <c r="K24" s="25"/>
    </row>
    <row r="25" spans="1:8" ht="12.75">
      <c r="A25" s="40" t="s">
        <v>32</v>
      </c>
      <c r="B25" s="34" t="s">
        <v>137</v>
      </c>
      <c r="C25" s="37" t="s">
        <v>26</v>
      </c>
      <c r="D25" s="37" t="s">
        <v>31</v>
      </c>
      <c r="E25" s="37" t="s">
        <v>33</v>
      </c>
      <c r="F25" s="38">
        <f>F26</f>
        <v>529753</v>
      </c>
      <c r="G25" s="38">
        <f>G26</f>
        <v>410059</v>
      </c>
      <c r="H25" s="38">
        <f>H26</f>
        <v>411710.9</v>
      </c>
    </row>
    <row r="26" spans="1:8" ht="12.75">
      <c r="A26" s="40" t="s">
        <v>34</v>
      </c>
      <c r="B26" s="34" t="s">
        <v>137</v>
      </c>
      <c r="C26" s="37" t="s">
        <v>26</v>
      </c>
      <c r="D26" s="37" t="s">
        <v>31</v>
      </c>
      <c r="E26" s="37" t="s">
        <v>35</v>
      </c>
      <c r="F26" s="38">
        <f>F27+F30+F34</f>
        <v>529753</v>
      </c>
      <c r="G26" s="38">
        <f>G27+G30+G34</f>
        <v>410059</v>
      </c>
      <c r="H26" s="38">
        <f>H27+H30+H34</f>
        <v>411710.9</v>
      </c>
    </row>
    <row r="27" spans="1:8" ht="25.5">
      <c r="A27" s="55" t="s">
        <v>36</v>
      </c>
      <c r="B27" s="34" t="s">
        <v>137</v>
      </c>
      <c r="C27" s="37" t="s">
        <v>26</v>
      </c>
      <c r="D27" s="37" t="s">
        <v>31</v>
      </c>
      <c r="E27" s="37" t="s">
        <v>37</v>
      </c>
      <c r="F27" s="38">
        <f>F28+F29</f>
        <v>46200</v>
      </c>
      <c r="G27" s="38">
        <f>G28+G29</f>
        <v>39300</v>
      </c>
      <c r="H27" s="38">
        <f>H28+H29</f>
        <v>39000</v>
      </c>
    </row>
    <row r="28" spans="1:8" ht="12.75">
      <c r="A28" s="57" t="s">
        <v>139</v>
      </c>
      <c r="B28" s="34" t="s">
        <v>137</v>
      </c>
      <c r="C28" s="37" t="s">
        <v>26</v>
      </c>
      <c r="D28" s="37" t="s">
        <v>31</v>
      </c>
      <c r="E28" s="37" t="s">
        <v>37</v>
      </c>
      <c r="F28" s="38">
        <v>16200</v>
      </c>
      <c r="G28" s="38">
        <v>8300</v>
      </c>
      <c r="H28" s="38">
        <v>8000</v>
      </c>
    </row>
    <row r="29" spans="1:8" ht="12.75">
      <c r="A29" s="57" t="s">
        <v>140</v>
      </c>
      <c r="B29" s="34" t="s">
        <v>137</v>
      </c>
      <c r="C29" s="37" t="s">
        <v>26</v>
      </c>
      <c r="D29" s="37" t="s">
        <v>31</v>
      </c>
      <c r="E29" s="37" t="s">
        <v>37</v>
      </c>
      <c r="F29" s="38">
        <v>30000</v>
      </c>
      <c r="G29" s="38">
        <v>31000</v>
      </c>
      <c r="H29" s="38">
        <v>31000</v>
      </c>
    </row>
    <row r="30" spans="1:8" s="31" customFormat="1" ht="25.5">
      <c r="A30" s="55" t="s">
        <v>141</v>
      </c>
      <c r="B30" s="34" t="s">
        <v>137</v>
      </c>
      <c r="C30" s="37" t="s">
        <v>26</v>
      </c>
      <c r="D30" s="37" t="s">
        <v>31</v>
      </c>
      <c r="E30" s="37" t="s">
        <v>39</v>
      </c>
      <c r="F30" s="38">
        <f>SUM(F31:F33)</f>
        <v>396553</v>
      </c>
      <c r="G30" s="38">
        <f>SUM(G31:G33)</f>
        <v>294759</v>
      </c>
      <c r="H30" s="38">
        <f>SUM(H31:H33)</f>
        <v>302710.9</v>
      </c>
    </row>
    <row r="31" spans="1:8" s="31" customFormat="1" ht="12.75">
      <c r="A31" s="57" t="s">
        <v>142</v>
      </c>
      <c r="B31" s="34" t="s">
        <v>137</v>
      </c>
      <c r="C31" s="37" t="s">
        <v>26</v>
      </c>
      <c r="D31" s="37" t="s">
        <v>31</v>
      </c>
      <c r="E31" s="37" t="s">
        <v>39</v>
      </c>
      <c r="F31" s="38">
        <v>11000</v>
      </c>
      <c r="G31" s="38">
        <v>9500</v>
      </c>
      <c r="H31" s="38">
        <v>9000</v>
      </c>
    </row>
    <row r="32" spans="1:10" s="31" customFormat="1" ht="12.75">
      <c r="A32" s="57" t="s">
        <v>143</v>
      </c>
      <c r="B32" s="34" t="s">
        <v>137</v>
      </c>
      <c r="C32" s="37" t="s">
        <v>26</v>
      </c>
      <c r="D32" s="37" t="s">
        <v>31</v>
      </c>
      <c r="E32" s="37" t="s">
        <v>39</v>
      </c>
      <c r="F32" s="38">
        <f>352695-47142</f>
        <v>305553</v>
      </c>
      <c r="G32" s="38">
        <f>251925-36666</f>
        <v>215259</v>
      </c>
      <c r="H32" s="38">
        <f>171147+94229.9-36666</f>
        <v>228710.90000000002</v>
      </c>
      <c r="I32" s="31">
        <f>22785+27600</f>
        <v>50385</v>
      </c>
      <c r="J32" s="31">
        <f>I32*7</f>
        <v>352695</v>
      </c>
    </row>
    <row r="33" spans="1:10" s="31" customFormat="1" ht="12.75">
      <c r="A33" s="57" t="s">
        <v>144</v>
      </c>
      <c r="B33" s="34" t="s">
        <v>137</v>
      </c>
      <c r="C33" s="37" t="s">
        <v>26</v>
      </c>
      <c r="D33" s="37" t="s">
        <v>31</v>
      </c>
      <c r="E33" s="37" t="s">
        <v>39</v>
      </c>
      <c r="F33" s="38">
        <v>80000</v>
      </c>
      <c r="G33" s="38">
        <v>70000</v>
      </c>
      <c r="H33" s="38">
        <v>65000</v>
      </c>
      <c r="J33" s="31">
        <f>I32*5</f>
        <v>251925</v>
      </c>
    </row>
    <row r="34" spans="1:10" s="31" customFormat="1" ht="12.75">
      <c r="A34" s="55" t="s">
        <v>131</v>
      </c>
      <c r="B34" s="34" t="s">
        <v>137</v>
      </c>
      <c r="C34" s="37" t="s">
        <v>26</v>
      </c>
      <c r="D34" s="37" t="s">
        <v>31</v>
      </c>
      <c r="E34" s="37" t="s">
        <v>130</v>
      </c>
      <c r="F34" s="38">
        <v>87000</v>
      </c>
      <c r="G34" s="38">
        <v>76000</v>
      </c>
      <c r="H34" s="38">
        <v>70000</v>
      </c>
      <c r="J34" s="31">
        <f>I32*6</f>
        <v>302310</v>
      </c>
    </row>
    <row r="35" spans="1:8" ht="12.75">
      <c r="A35" s="55" t="s">
        <v>40</v>
      </c>
      <c r="B35" s="34" t="s">
        <v>137</v>
      </c>
      <c r="C35" s="37" t="s">
        <v>26</v>
      </c>
      <c r="D35" s="37" t="s">
        <v>31</v>
      </c>
      <c r="E35" s="37" t="s">
        <v>41</v>
      </c>
      <c r="F35" s="38">
        <f>SUM(F36:F38)</f>
        <v>33000</v>
      </c>
      <c r="G35" s="38">
        <f>SUM(G36:G38)</f>
        <v>33000</v>
      </c>
      <c r="H35" s="38">
        <f>SUM(H36:H38)</f>
        <v>33000</v>
      </c>
    </row>
    <row r="36" spans="1:8" ht="12.75">
      <c r="A36" s="40" t="s">
        <v>42</v>
      </c>
      <c r="B36" s="34" t="s">
        <v>137</v>
      </c>
      <c r="C36" s="37" t="s">
        <v>26</v>
      </c>
      <c r="D36" s="37" t="s">
        <v>31</v>
      </c>
      <c r="E36" s="37" t="s">
        <v>44</v>
      </c>
      <c r="F36" s="38">
        <v>5000</v>
      </c>
      <c r="G36" s="38">
        <v>5000</v>
      </c>
      <c r="H36" s="38">
        <v>5000</v>
      </c>
    </row>
    <row r="37" spans="1:8" ht="12.75">
      <c r="A37" s="40" t="s">
        <v>43</v>
      </c>
      <c r="B37" s="34" t="s">
        <v>137</v>
      </c>
      <c r="C37" s="37" t="s">
        <v>26</v>
      </c>
      <c r="D37" s="37" t="s">
        <v>31</v>
      </c>
      <c r="E37" s="37" t="s">
        <v>45</v>
      </c>
      <c r="F37" s="38">
        <v>3000</v>
      </c>
      <c r="G37" s="38">
        <v>3000</v>
      </c>
      <c r="H37" s="38">
        <v>3000</v>
      </c>
    </row>
    <row r="38" spans="1:8" ht="12.75">
      <c r="A38" s="40" t="s">
        <v>42</v>
      </c>
      <c r="B38" s="34" t="s">
        <v>137</v>
      </c>
      <c r="C38" s="37" t="s">
        <v>26</v>
      </c>
      <c r="D38" s="37" t="s">
        <v>31</v>
      </c>
      <c r="E38" s="37" t="s">
        <v>118</v>
      </c>
      <c r="F38" s="38">
        <v>25000</v>
      </c>
      <c r="G38" s="38">
        <v>25000</v>
      </c>
      <c r="H38" s="38">
        <v>25000</v>
      </c>
    </row>
    <row r="39" spans="1:8" ht="12.75">
      <c r="A39" s="40"/>
      <c r="B39" s="34" t="s">
        <v>137</v>
      </c>
      <c r="C39" s="37"/>
      <c r="D39" s="37"/>
      <c r="E39" s="37"/>
      <c r="F39" s="38"/>
      <c r="G39" s="38"/>
      <c r="H39" s="38"/>
    </row>
    <row r="40" spans="1:8" ht="25.5">
      <c r="A40" s="58" t="s">
        <v>46</v>
      </c>
      <c r="B40" s="39" t="s">
        <v>137</v>
      </c>
      <c r="C40" s="45" t="s">
        <v>47</v>
      </c>
      <c r="D40" s="45" t="s">
        <v>145</v>
      </c>
      <c r="E40" s="37"/>
      <c r="F40" s="46">
        <f>F41</f>
        <v>5000</v>
      </c>
      <c r="G40" s="46">
        <f aca="true" t="shared" si="3" ref="G40:H42">G41</f>
        <v>5000</v>
      </c>
      <c r="H40" s="46">
        <f t="shared" si="3"/>
        <v>5000</v>
      </c>
    </row>
    <row r="41" spans="1:8" ht="25.5">
      <c r="A41" s="33" t="s">
        <v>48</v>
      </c>
      <c r="B41" s="34" t="s">
        <v>137</v>
      </c>
      <c r="C41" s="37" t="s">
        <v>47</v>
      </c>
      <c r="D41" s="37" t="s">
        <v>146</v>
      </c>
      <c r="E41" s="37"/>
      <c r="F41" s="38">
        <f>F42</f>
        <v>5000</v>
      </c>
      <c r="G41" s="38">
        <f t="shared" si="3"/>
        <v>5000</v>
      </c>
      <c r="H41" s="38">
        <f t="shared" si="3"/>
        <v>5000</v>
      </c>
    </row>
    <row r="42" spans="1:8" ht="12.75">
      <c r="A42" s="33" t="s">
        <v>40</v>
      </c>
      <c r="B42" s="34" t="s">
        <v>137</v>
      </c>
      <c r="C42" s="37" t="s">
        <v>47</v>
      </c>
      <c r="D42" s="37" t="s">
        <v>146</v>
      </c>
      <c r="E42" s="37" t="s">
        <v>41</v>
      </c>
      <c r="F42" s="38">
        <f>F43</f>
        <v>5000</v>
      </c>
      <c r="G42" s="38">
        <f t="shared" si="3"/>
        <v>5000</v>
      </c>
      <c r="H42" s="38">
        <f t="shared" si="3"/>
        <v>5000</v>
      </c>
    </row>
    <row r="43" spans="1:8" ht="12.75">
      <c r="A43" s="33" t="s">
        <v>49</v>
      </c>
      <c r="B43" s="34" t="s">
        <v>137</v>
      </c>
      <c r="C43" s="37" t="s">
        <v>47</v>
      </c>
      <c r="D43" s="37" t="s">
        <v>146</v>
      </c>
      <c r="E43" s="37" t="s">
        <v>50</v>
      </c>
      <c r="F43" s="38">
        <v>5000</v>
      </c>
      <c r="G43" s="38">
        <v>5000</v>
      </c>
      <c r="H43" s="38">
        <v>5000</v>
      </c>
    </row>
    <row r="44" spans="1:8" ht="12.75">
      <c r="A44" s="33"/>
      <c r="B44" s="34"/>
      <c r="C44" s="37"/>
      <c r="D44" s="37"/>
      <c r="E44" s="37"/>
      <c r="F44" s="38"/>
      <c r="G44" s="38"/>
      <c r="H44" s="38"/>
    </row>
    <row r="45" spans="1:8" ht="25.5">
      <c r="A45" s="58" t="s">
        <v>51</v>
      </c>
      <c r="B45" s="39" t="s">
        <v>137</v>
      </c>
      <c r="C45" s="59" t="str">
        <f>C47</f>
        <v>0113</v>
      </c>
      <c r="D45" s="45" t="s">
        <v>52</v>
      </c>
      <c r="E45" s="37"/>
      <c r="F45" s="46">
        <f>F47</f>
        <v>700</v>
      </c>
      <c r="G45" s="46">
        <f>G47</f>
        <v>700</v>
      </c>
      <c r="H45" s="46">
        <f>H47</f>
        <v>700</v>
      </c>
    </row>
    <row r="46" spans="1:8" s="70" customFormat="1" ht="25.5">
      <c r="A46" s="98" t="s">
        <v>186</v>
      </c>
      <c r="B46" s="44" t="s">
        <v>137</v>
      </c>
      <c r="C46" s="52" t="s">
        <v>54</v>
      </c>
      <c r="D46" s="52" t="s">
        <v>185</v>
      </c>
      <c r="E46" s="4"/>
      <c r="F46" s="63">
        <f>F47</f>
        <v>700</v>
      </c>
      <c r="G46" s="63">
        <f>G47</f>
        <v>700</v>
      </c>
      <c r="H46" s="63">
        <f>H47</f>
        <v>700</v>
      </c>
    </row>
    <row r="47" spans="1:8" ht="63.75">
      <c r="A47" s="58" t="s">
        <v>53</v>
      </c>
      <c r="B47" s="39" t="s">
        <v>137</v>
      </c>
      <c r="C47" s="45" t="s">
        <v>54</v>
      </c>
      <c r="D47" s="45" t="s">
        <v>55</v>
      </c>
      <c r="E47" s="37"/>
      <c r="F47" s="46">
        <f>F48</f>
        <v>700</v>
      </c>
      <c r="G47" s="46">
        <f aca="true" t="shared" si="4" ref="G47:H49">G48</f>
        <v>700</v>
      </c>
      <c r="H47" s="46">
        <f t="shared" si="4"/>
        <v>700</v>
      </c>
    </row>
    <row r="48" spans="1:8" ht="12.75">
      <c r="A48" s="40" t="s">
        <v>32</v>
      </c>
      <c r="B48" s="34" t="s">
        <v>137</v>
      </c>
      <c r="C48" s="37" t="s">
        <v>54</v>
      </c>
      <c r="D48" s="37" t="s">
        <v>55</v>
      </c>
      <c r="E48" s="37" t="s">
        <v>33</v>
      </c>
      <c r="F48" s="38">
        <f>F49</f>
        <v>700</v>
      </c>
      <c r="G48" s="38">
        <f t="shared" si="4"/>
        <v>700</v>
      </c>
      <c r="H48" s="38">
        <f t="shared" si="4"/>
        <v>700</v>
      </c>
    </row>
    <row r="49" spans="1:8" ht="12.75">
      <c r="A49" s="40" t="s">
        <v>34</v>
      </c>
      <c r="B49" s="34" t="s">
        <v>137</v>
      </c>
      <c r="C49" s="37" t="s">
        <v>54</v>
      </c>
      <c r="D49" s="37" t="s">
        <v>55</v>
      </c>
      <c r="E49" s="37" t="s">
        <v>35</v>
      </c>
      <c r="F49" s="38">
        <f>F50</f>
        <v>700</v>
      </c>
      <c r="G49" s="38">
        <f t="shared" si="4"/>
        <v>700</v>
      </c>
      <c r="H49" s="38">
        <f t="shared" si="4"/>
        <v>700</v>
      </c>
    </row>
    <row r="50" spans="1:8" ht="12.75">
      <c r="A50" s="40" t="s">
        <v>38</v>
      </c>
      <c r="B50" s="34" t="s">
        <v>137</v>
      </c>
      <c r="C50" s="37" t="s">
        <v>54</v>
      </c>
      <c r="D50" s="37" t="s">
        <v>55</v>
      </c>
      <c r="E50" s="37" t="s">
        <v>39</v>
      </c>
      <c r="F50" s="38">
        <v>700</v>
      </c>
      <c r="G50" s="38">
        <v>700</v>
      </c>
      <c r="H50" s="38">
        <v>700</v>
      </c>
    </row>
    <row r="51" spans="1:8" ht="12.75">
      <c r="A51" s="58" t="s">
        <v>147</v>
      </c>
      <c r="B51" s="39" t="s">
        <v>137</v>
      </c>
      <c r="C51" s="45" t="s">
        <v>54</v>
      </c>
      <c r="D51" s="45" t="s">
        <v>151</v>
      </c>
      <c r="E51" s="45"/>
      <c r="F51" s="46">
        <f aca="true" t="shared" si="5" ref="F51:F56">F52</f>
        <v>15500</v>
      </c>
      <c r="G51" s="46">
        <f aca="true" t="shared" si="6" ref="G51:H56">G52</f>
        <v>13000</v>
      </c>
      <c r="H51" s="46">
        <f t="shared" si="6"/>
        <v>12900</v>
      </c>
    </row>
    <row r="52" spans="1:8" ht="12.75">
      <c r="A52" s="58" t="s">
        <v>148</v>
      </c>
      <c r="B52" s="34" t="s">
        <v>137</v>
      </c>
      <c r="C52" s="37" t="s">
        <v>54</v>
      </c>
      <c r="D52" s="37" t="s">
        <v>62</v>
      </c>
      <c r="E52" s="37"/>
      <c r="F52" s="38">
        <f t="shared" si="5"/>
        <v>15500</v>
      </c>
      <c r="G52" s="38">
        <f t="shared" si="6"/>
        <v>13000</v>
      </c>
      <c r="H52" s="38">
        <f t="shared" si="6"/>
        <v>12900</v>
      </c>
    </row>
    <row r="53" spans="1:8" ht="25.5">
      <c r="A53" s="58" t="s">
        <v>149</v>
      </c>
      <c r="B53" s="34" t="s">
        <v>137</v>
      </c>
      <c r="C53" s="37" t="s">
        <v>54</v>
      </c>
      <c r="D53" s="37" t="s">
        <v>152</v>
      </c>
      <c r="E53" s="37"/>
      <c r="F53" s="38">
        <f t="shared" si="5"/>
        <v>15500</v>
      </c>
      <c r="G53" s="38">
        <f t="shared" si="6"/>
        <v>13000</v>
      </c>
      <c r="H53" s="38">
        <f t="shared" si="6"/>
        <v>12900</v>
      </c>
    </row>
    <row r="54" spans="1:8" ht="18.75" customHeight="1">
      <c r="A54" s="40" t="s">
        <v>150</v>
      </c>
      <c r="B54" s="34" t="s">
        <v>137</v>
      </c>
      <c r="C54" s="37" t="s">
        <v>54</v>
      </c>
      <c r="D54" s="37" t="s">
        <v>153</v>
      </c>
      <c r="E54" s="37"/>
      <c r="F54" s="38">
        <f t="shared" si="5"/>
        <v>15500</v>
      </c>
      <c r="G54" s="38">
        <f t="shared" si="6"/>
        <v>13000</v>
      </c>
      <c r="H54" s="38">
        <f t="shared" si="6"/>
        <v>12900</v>
      </c>
    </row>
    <row r="55" spans="1:8" ht="12.75">
      <c r="A55" s="40" t="s">
        <v>32</v>
      </c>
      <c r="B55" s="34" t="s">
        <v>137</v>
      </c>
      <c r="C55" s="37" t="s">
        <v>54</v>
      </c>
      <c r="D55" s="37" t="s">
        <v>153</v>
      </c>
      <c r="E55" s="37" t="s">
        <v>33</v>
      </c>
      <c r="F55" s="38">
        <f t="shared" si="5"/>
        <v>15500</v>
      </c>
      <c r="G55" s="38">
        <f t="shared" si="6"/>
        <v>13000</v>
      </c>
      <c r="H55" s="38">
        <f t="shared" si="6"/>
        <v>12900</v>
      </c>
    </row>
    <row r="56" spans="1:8" ht="12.75">
      <c r="A56" s="40" t="s">
        <v>34</v>
      </c>
      <c r="B56" s="34" t="s">
        <v>137</v>
      </c>
      <c r="C56" s="37" t="s">
        <v>54</v>
      </c>
      <c r="D56" s="37" t="s">
        <v>153</v>
      </c>
      <c r="E56" s="37" t="s">
        <v>35</v>
      </c>
      <c r="F56" s="38">
        <f t="shared" si="5"/>
        <v>15500</v>
      </c>
      <c r="G56" s="38">
        <f t="shared" si="6"/>
        <v>13000</v>
      </c>
      <c r="H56" s="38">
        <f t="shared" si="6"/>
        <v>12900</v>
      </c>
    </row>
    <row r="57" spans="1:8" ht="12.75">
      <c r="A57" s="40" t="s">
        <v>38</v>
      </c>
      <c r="B57" s="34" t="s">
        <v>137</v>
      </c>
      <c r="C57" s="37" t="s">
        <v>54</v>
      </c>
      <c r="D57" s="37" t="s">
        <v>153</v>
      </c>
      <c r="E57" s="37" t="s">
        <v>39</v>
      </c>
      <c r="F57" s="38">
        <v>15500</v>
      </c>
      <c r="G57" s="38">
        <v>13000</v>
      </c>
      <c r="H57" s="38">
        <v>12900</v>
      </c>
    </row>
    <row r="58" spans="1:8" s="70" customFormat="1" ht="12.75">
      <c r="A58" s="68" t="s">
        <v>56</v>
      </c>
      <c r="B58" s="44" t="s">
        <v>137</v>
      </c>
      <c r="C58" s="52" t="s">
        <v>57</v>
      </c>
      <c r="D58" s="52"/>
      <c r="E58" s="4"/>
      <c r="F58" s="63">
        <f>F59</f>
        <v>173700</v>
      </c>
      <c r="G58" s="63">
        <f>G59</f>
        <v>182000</v>
      </c>
      <c r="H58" s="63">
        <f>H59</f>
        <v>188800</v>
      </c>
    </row>
    <row r="59" spans="1:8" s="70" customFormat="1" ht="12.75">
      <c r="A59" s="68" t="s">
        <v>58</v>
      </c>
      <c r="B59" s="44" t="s">
        <v>137</v>
      </c>
      <c r="C59" s="52" t="s">
        <v>59</v>
      </c>
      <c r="D59" s="52"/>
      <c r="E59" s="52"/>
      <c r="F59" s="63">
        <f aca="true" t="shared" si="7" ref="F59:H60">F60</f>
        <v>173700</v>
      </c>
      <c r="G59" s="63">
        <f t="shared" si="7"/>
        <v>182000</v>
      </c>
      <c r="H59" s="63">
        <f t="shared" si="7"/>
        <v>188800</v>
      </c>
    </row>
    <row r="60" spans="1:8" ht="12.75">
      <c r="A60" s="33" t="s">
        <v>177</v>
      </c>
      <c r="B60" s="34" t="s">
        <v>137</v>
      </c>
      <c r="C60" s="37" t="s">
        <v>59</v>
      </c>
      <c r="D60" s="37" t="s">
        <v>170</v>
      </c>
      <c r="E60" s="37"/>
      <c r="F60" s="38">
        <f t="shared" si="7"/>
        <v>173700</v>
      </c>
      <c r="G60" s="38">
        <f t="shared" si="7"/>
        <v>182000</v>
      </c>
      <c r="H60" s="38">
        <f t="shared" si="7"/>
        <v>188800</v>
      </c>
    </row>
    <row r="61" spans="1:9" ht="25.5">
      <c r="A61" s="33" t="s">
        <v>60</v>
      </c>
      <c r="B61" s="34" t="s">
        <v>137</v>
      </c>
      <c r="C61" s="37" t="s">
        <v>59</v>
      </c>
      <c r="D61" s="37" t="s">
        <v>61</v>
      </c>
      <c r="E61" s="37"/>
      <c r="F61" s="38">
        <f>F62+F66</f>
        <v>173700</v>
      </c>
      <c r="G61" s="38">
        <f>G62+G66</f>
        <v>182000</v>
      </c>
      <c r="H61" s="38">
        <f>H62+H66</f>
        <v>188800</v>
      </c>
      <c r="I61" s="3"/>
    </row>
    <row r="62" spans="1:8" ht="51">
      <c r="A62" s="33" t="s">
        <v>17</v>
      </c>
      <c r="B62" s="34" t="s">
        <v>137</v>
      </c>
      <c r="C62" s="42" t="str">
        <f>C61</f>
        <v>0203</v>
      </c>
      <c r="D62" s="42" t="str">
        <f>D61</f>
        <v>91 2 02 51180</v>
      </c>
      <c r="E62" s="42" t="s">
        <v>18</v>
      </c>
      <c r="F62" s="38">
        <f>F63</f>
        <v>161100</v>
      </c>
      <c r="G62" s="38">
        <f>G63</f>
        <v>169400</v>
      </c>
      <c r="H62" s="38">
        <f>H63</f>
        <v>176200</v>
      </c>
    </row>
    <row r="63" spans="1:8" ht="25.5">
      <c r="A63" s="33" t="s">
        <v>19</v>
      </c>
      <c r="B63" s="34" t="s">
        <v>137</v>
      </c>
      <c r="C63" s="42" t="str">
        <f>C61</f>
        <v>0203</v>
      </c>
      <c r="D63" s="42" t="str">
        <f aca="true" t="shared" si="8" ref="D63:D68">D62</f>
        <v>91 2 02 51180</v>
      </c>
      <c r="E63" s="42" t="s">
        <v>20</v>
      </c>
      <c r="F63" s="38">
        <f>F64+F65</f>
        <v>161100</v>
      </c>
      <c r="G63" s="38">
        <f>G64+G65</f>
        <v>169400</v>
      </c>
      <c r="H63" s="38">
        <f>H64+H65</f>
        <v>176200</v>
      </c>
    </row>
    <row r="64" spans="1:8" ht="12.75">
      <c r="A64" s="23" t="s">
        <v>114</v>
      </c>
      <c r="B64" s="34" t="s">
        <v>137</v>
      </c>
      <c r="C64" s="42" t="str">
        <f>C61</f>
        <v>0203</v>
      </c>
      <c r="D64" s="42" t="str">
        <f t="shared" si="8"/>
        <v>91 2 02 51180</v>
      </c>
      <c r="E64" s="42" t="s">
        <v>22</v>
      </c>
      <c r="F64" s="38">
        <v>123732.72</v>
      </c>
      <c r="G64" s="38">
        <v>130107.53</v>
      </c>
      <c r="H64" s="38">
        <v>135330.26</v>
      </c>
    </row>
    <row r="65" spans="1:8" ht="38.25">
      <c r="A65" s="23" t="s">
        <v>115</v>
      </c>
      <c r="B65" s="34" t="s">
        <v>137</v>
      </c>
      <c r="C65" s="42" t="str">
        <f>C63</f>
        <v>0203</v>
      </c>
      <c r="D65" s="42" t="str">
        <f t="shared" si="8"/>
        <v>91 2 02 51180</v>
      </c>
      <c r="E65" s="42" t="s">
        <v>24</v>
      </c>
      <c r="F65" s="38">
        <v>37367.28</v>
      </c>
      <c r="G65" s="38">
        <v>39292.47</v>
      </c>
      <c r="H65" s="38">
        <v>40869.74</v>
      </c>
    </row>
    <row r="66" spans="1:8" ht="12.75">
      <c r="A66" s="40" t="s">
        <v>32</v>
      </c>
      <c r="B66" s="34" t="s">
        <v>137</v>
      </c>
      <c r="C66" s="37" t="s">
        <v>59</v>
      </c>
      <c r="D66" s="42" t="str">
        <f t="shared" si="8"/>
        <v>91 2 02 51180</v>
      </c>
      <c r="E66" s="37" t="s">
        <v>33</v>
      </c>
      <c r="F66" s="38">
        <f>F67</f>
        <v>12600</v>
      </c>
      <c r="G66" s="38">
        <f>G67</f>
        <v>12600</v>
      </c>
      <c r="H66" s="38">
        <f>H67</f>
        <v>12600</v>
      </c>
    </row>
    <row r="67" spans="1:9" s="5" customFormat="1" ht="12.75">
      <c r="A67" s="40" t="s">
        <v>34</v>
      </c>
      <c r="B67" s="34" t="s">
        <v>137</v>
      </c>
      <c r="C67" s="37" t="s">
        <v>59</v>
      </c>
      <c r="D67" s="42" t="str">
        <f t="shared" si="8"/>
        <v>91 2 02 51180</v>
      </c>
      <c r="E67" s="37" t="s">
        <v>35</v>
      </c>
      <c r="F67" s="38">
        <f>F69</f>
        <v>12600</v>
      </c>
      <c r="G67" s="38">
        <f>G69</f>
        <v>12600</v>
      </c>
      <c r="H67" s="38">
        <f>H69</f>
        <v>12600</v>
      </c>
      <c r="I67"/>
    </row>
    <row r="68" spans="1:8" ht="25.5">
      <c r="A68" s="40" t="s">
        <v>36</v>
      </c>
      <c r="B68" s="34" t="s">
        <v>137</v>
      </c>
      <c r="C68" s="42" t="str">
        <f>C67</f>
        <v>0203</v>
      </c>
      <c r="D68" s="42" t="str">
        <f t="shared" si="8"/>
        <v>91 2 02 51180</v>
      </c>
      <c r="E68" s="42" t="s">
        <v>37</v>
      </c>
      <c r="F68" s="38"/>
      <c r="G68" s="38"/>
      <c r="H68" s="38"/>
    </row>
    <row r="69" spans="1:8" ht="12.75">
      <c r="A69" s="40" t="s">
        <v>38</v>
      </c>
      <c r="B69" s="34" t="s">
        <v>137</v>
      </c>
      <c r="C69" s="37" t="s">
        <v>59</v>
      </c>
      <c r="D69" s="42" t="str">
        <f>D67</f>
        <v>91 2 02 51180</v>
      </c>
      <c r="E69" s="37" t="s">
        <v>39</v>
      </c>
      <c r="F69" s="38">
        <v>12600</v>
      </c>
      <c r="G69" s="38">
        <v>12600</v>
      </c>
      <c r="H69" s="38">
        <v>12600</v>
      </c>
    </row>
    <row r="70" spans="1:8" s="70" customFormat="1" ht="12.75">
      <c r="A70" s="91" t="s">
        <v>154</v>
      </c>
      <c r="B70" s="92" t="s">
        <v>176</v>
      </c>
      <c r="C70" s="93" t="s">
        <v>189</v>
      </c>
      <c r="D70" s="53"/>
      <c r="E70" s="4"/>
      <c r="F70" s="63">
        <f aca="true" t="shared" si="9" ref="F70:H75">F71</f>
        <v>10000</v>
      </c>
      <c r="G70" s="63">
        <f t="shared" si="9"/>
        <v>10000</v>
      </c>
      <c r="H70" s="63">
        <f t="shared" si="9"/>
        <v>10000</v>
      </c>
    </row>
    <row r="71" spans="1:8" s="70" customFormat="1" ht="25.5">
      <c r="A71" s="94" t="s">
        <v>129</v>
      </c>
      <c r="B71" s="41" t="s">
        <v>137</v>
      </c>
      <c r="C71" s="93" t="s">
        <v>128</v>
      </c>
      <c r="D71" s="52"/>
      <c r="E71" s="52"/>
      <c r="F71" s="63">
        <f>F72</f>
        <v>10000</v>
      </c>
      <c r="G71" s="63">
        <f t="shared" si="9"/>
        <v>10000</v>
      </c>
      <c r="H71" s="63">
        <f t="shared" si="9"/>
        <v>10000</v>
      </c>
    </row>
    <row r="72" spans="1:9" s="70" customFormat="1" ht="25.5">
      <c r="A72" s="95" t="s">
        <v>155</v>
      </c>
      <c r="B72" s="41" t="s">
        <v>137</v>
      </c>
      <c r="C72" s="4" t="s">
        <v>128</v>
      </c>
      <c r="D72" s="4" t="s">
        <v>190</v>
      </c>
      <c r="E72" s="4"/>
      <c r="F72" s="50">
        <f>F74</f>
        <v>10000</v>
      </c>
      <c r="G72" s="50">
        <f>G74</f>
        <v>10000</v>
      </c>
      <c r="H72" s="50">
        <f>H74</f>
        <v>10000</v>
      </c>
      <c r="I72" s="96"/>
    </row>
    <row r="73" spans="1:9" s="70" customFormat="1" ht="12.75">
      <c r="A73" s="51" t="s">
        <v>150</v>
      </c>
      <c r="B73" s="41" t="s">
        <v>138</v>
      </c>
      <c r="C73" s="4" t="s">
        <v>194</v>
      </c>
      <c r="D73" s="4" t="s">
        <v>193</v>
      </c>
      <c r="E73" s="4"/>
      <c r="F73" s="50"/>
      <c r="G73" s="50"/>
      <c r="H73" s="50"/>
      <c r="I73" s="96"/>
    </row>
    <row r="74" spans="1:10" ht="12.75">
      <c r="A74" s="51" t="s">
        <v>32</v>
      </c>
      <c r="B74" s="41" t="s">
        <v>137</v>
      </c>
      <c r="C74" s="4" t="s">
        <v>128</v>
      </c>
      <c r="D74" s="4" t="s">
        <v>193</v>
      </c>
      <c r="E74" s="4" t="s">
        <v>33</v>
      </c>
      <c r="F74" s="50">
        <f t="shared" si="9"/>
        <v>10000</v>
      </c>
      <c r="G74" s="50">
        <f t="shared" si="9"/>
        <v>10000</v>
      </c>
      <c r="H74" s="50">
        <f t="shared" si="9"/>
        <v>10000</v>
      </c>
      <c r="I74" s="70"/>
      <c r="J74" s="70"/>
    </row>
    <row r="75" spans="1:10" ht="12.75">
      <c r="A75" s="51" t="s">
        <v>34</v>
      </c>
      <c r="B75" s="41" t="s">
        <v>137</v>
      </c>
      <c r="C75" s="4" t="s">
        <v>128</v>
      </c>
      <c r="D75" s="4" t="s">
        <v>193</v>
      </c>
      <c r="E75" s="4" t="s">
        <v>35</v>
      </c>
      <c r="F75" s="50">
        <f t="shared" si="9"/>
        <v>10000</v>
      </c>
      <c r="G75" s="50">
        <f t="shared" si="9"/>
        <v>10000</v>
      </c>
      <c r="H75" s="50">
        <f t="shared" si="9"/>
        <v>10000</v>
      </c>
      <c r="I75" s="70"/>
      <c r="J75" s="70"/>
    </row>
    <row r="76" spans="1:10" ht="12.75">
      <c r="A76" s="51" t="s">
        <v>38</v>
      </c>
      <c r="B76" s="41" t="s">
        <v>137</v>
      </c>
      <c r="C76" s="4" t="s">
        <v>128</v>
      </c>
      <c r="D76" s="4" t="s">
        <v>193</v>
      </c>
      <c r="E76" s="4" t="s">
        <v>39</v>
      </c>
      <c r="F76" s="50">
        <v>10000</v>
      </c>
      <c r="G76" s="50">
        <v>10000</v>
      </c>
      <c r="H76" s="50">
        <v>10000</v>
      </c>
      <c r="I76" s="70"/>
      <c r="J76" s="70"/>
    </row>
    <row r="77" spans="1:10" ht="12.75" hidden="1">
      <c r="A77" s="95"/>
      <c r="B77" s="41" t="s">
        <v>137</v>
      </c>
      <c r="C77" s="97"/>
      <c r="D77" s="4"/>
      <c r="E77" s="4"/>
      <c r="F77" s="50"/>
      <c r="G77" s="50"/>
      <c r="H77" s="50"/>
      <c r="I77" s="70"/>
      <c r="J77" s="70"/>
    </row>
    <row r="78" spans="1:10" ht="12.75">
      <c r="A78" s="68" t="s">
        <v>116</v>
      </c>
      <c r="B78" s="41" t="s">
        <v>137</v>
      </c>
      <c r="C78" s="93" t="s">
        <v>117</v>
      </c>
      <c r="D78" s="52"/>
      <c r="E78" s="52"/>
      <c r="F78" s="63">
        <f>F81+F87</f>
        <v>1369240</v>
      </c>
      <c r="G78" s="63">
        <f>G81</f>
        <v>1522200</v>
      </c>
      <c r="H78" s="63">
        <f>H81</f>
        <v>1607080</v>
      </c>
      <c r="I78" s="70"/>
      <c r="J78" s="70"/>
    </row>
    <row r="79" spans="1:10" ht="12.75">
      <c r="A79" s="68" t="s">
        <v>192</v>
      </c>
      <c r="B79" s="92" t="s">
        <v>176</v>
      </c>
      <c r="C79" s="93" t="s">
        <v>63</v>
      </c>
      <c r="D79" s="52"/>
      <c r="E79" s="52"/>
      <c r="F79" s="63"/>
      <c r="G79" s="63"/>
      <c r="H79" s="63"/>
      <c r="I79" s="70"/>
      <c r="J79" s="70"/>
    </row>
    <row r="80" spans="1:10" ht="12.75">
      <c r="A80" s="95" t="s">
        <v>208</v>
      </c>
      <c r="B80" s="92" t="s">
        <v>176</v>
      </c>
      <c r="C80" s="97" t="s">
        <v>63</v>
      </c>
      <c r="D80" s="4" t="s">
        <v>209</v>
      </c>
      <c r="E80" s="52"/>
      <c r="F80" s="63"/>
      <c r="G80" s="63"/>
      <c r="H80" s="63"/>
      <c r="I80" s="70"/>
      <c r="J80" s="70"/>
    </row>
    <row r="81" spans="1:10" ht="12.75">
      <c r="A81" s="95" t="s">
        <v>156</v>
      </c>
      <c r="B81" s="41" t="s">
        <v>137</v>
      </c>
      <c r="C81" s="97" t="s">
        <v>63</v>
      </c>
      <c r="D81" s="4" t="s">
        <v>210</v>
      </c>
      <c r="E81" s="4"/>
      <c r="F81" s="50">
        <f>F82</f>
        <v>1364240</v>
      </c>
      <c r="G81" s="50">
        <f>G82+G87</f>
        <v>1522200</v>
      </c>
      <c r="H81" s="50">
        <f>H82+H87</f>
        <v>1607080</v>
      </c>
      <c r="I81" s="70"/>
      <c r="J81" s="70"/>
    </row>
    <row r="82" spans="1:10" ht="12.75">
      <c r="A82" s="95" t="s">
        <v>197</v>
      </c>
      <c r="B82" s="41" t="s">
        <v>137</v>
      </c>
      <c r="C82" s="97" t="s">
        <v>63</v>
      </c>
      <c r="D82" s="4" t="s">
        <v>211</v>
      </c>
      <c r="E82" s="4"/>
      <c r="F82" s="50">
        <f>F83</f>
        <v>1364240</v>
      </c>
      <c r="G82" s="50">
        <f aca="true" t="shared" si="10" ref="G82:H84">G83</f>
        <v>1517200</v>
      </c>
      <c r="H82" s="50">
        <f t="shared" si="10"/>
        <v>1602080</v>
      </c>
      <c r="I82" s="70"/>
      <c r="J82" s="70"/>
    </row>
    <row r="83" spans="1:8" ht="12.75">
      <c r="A83" s="40" t="s">
        <v>32</v>
      </c>
      <c r="B83" s="34" t="s">
        <v>137</v>
      </c>
      <c r="C83" s="47" t="str">
        <f>C82</f>
        <v>0409</v>
      </c>
      <c r="D83" s="37" t="s">
        <v>211</v>
      </c>
      <c r="E83" s="37" t="s">
        <v>33</v>
      </c>
      <c r="F83" s="38">
        <f>F84</f>
        <v>1364240</v>
      </c>
      <c r="G83" s="38">
        <f t="shared" si="10"/>
        <v>1517200</v>
      </c>
      <c r="H83" s="38">
        <f t="shared" si="10"/>
        <v>1602080</v>
      </c>
    </row>
    <row r="84" spans="1:8" ht="12.75">
      <c r="A84" s="40" t="s">
        <v>34</v>
      </c>
      <c r="B84" s="34" t="s">
        <v>137</v>
      </c>
      <c r="C84" s="47" t="str">
        <f>C83</f>
        <v>0409</v>
      </c>
      <c r="D84" s="37" t="s">
        <v>211</v>
      </c>
      <c r="E84" s="37" t="s">
        <v>35</v>
      </c>
      <c r="F84" s="38">
        <f>F85</f>
        <v>1364240</v>
      </c>
      <c r="G84" s="38">
        <f t="shared" si="10"/>
        <v>1517200</v>
      </c>
      <c r="H84" s="38">
        <f t="shared" si="10"/>
        <v>1602080</v>
      </c>
    </row>
    <row r="85" spans="1:8" ht="12.75">
      <c r="A85" s="40" t="s">
        <v>38</v>
      </c>
      <c r="B85" s="34" t="s">
        <v>137</v>
      </c>
      <c r="C85" s="42" t="str">
        <f>C84</f>
        <v>0409</v>
      </c>
      <c r="D85" s="37" t="s">
        <v>211</v>
      </c>
      <c r="E85" s="37" t="s">
        <v>39</v>
      </c>
      <c r="F85" s="38">
        <v>1364240</v>
      </c>
      <c r="G85" s="38">
        <v>1517200</v>
      </c>
      <c r="H85" s="38">
        <v>1602080</v>
      </c>
    </row>
    <row r="86" spans="1:8" ht="12.75">
      <c r="A86" s="55" t="s">
        <v>243</v>
      </c>
      <c r="B86" s="102" t="s">
        <v>137</v>
      </c>
      <c r="C86" s="103" t="s">
        <v>242</v>
      </c>
      <c r="D86" s="37"/>
      <c r="E86" s="37"/>
      <c r="F86" s="38"/>
      <c r="G86" s="38"/>
      <c r="H86" s="38"/>
    </row>
    <row r="87" spans="1:8" ht="24" customHeight="1">
      <c r="A87" s="101" t="s">
        <v>244</v>
      </c>
      <c r="B87" s="102" t="s">
        <v>137</v>
      </c>
      <c r="C87" s="103" t="s">
        <v>242</v>
      </c>
      <c r="D87" s="37" t="s">
        <v>247</v>
      </c>
      <c r="E87" s="37"/>
      <c r="F87" s="38">
        <f aca="true" t="shared" si="11" ref="F87:H89">F88</f>
        <v>5000</v>
      </c>
      <c r="G87" s="38">
        <f t="shared" si="11"/>
        <v>5000</v>
      </c>
      <c r="H87" s="38">
        <f t="shared" si="11"/>
        <v>5000</v>
      </c>
    </row>
    <row r="88" spans="1:8" ht="25.5">
      <c r="A88" s="101" t="s">
        <v>245</v>
      </c>
      <c r="B88" s="102" t="s">
        <v>137</v>
      </c>
      <c r="C88" s="103" t="s">
        <v>242</v>
      </c>
      <c r="D88" s="37" t="s">
        <v>247</v>
      </c>
      <c r="E88" s="37"/>
      <c r="F88" s="38">
        <f t="shared" si="11"/>
        <v>5000</v>
      </c>
      <c r="G88" s="38">
        <f t="shared" si="11"/>
        <v>5000</v>
      </c>
      <c r="H88" s="38">
        <f t="shared" si="11"/>
        <v>5000</v>
      </c>
    </row>
    <row r="89" spans="1:8" ht="25.5">
      <c r="A89" s="101" t="s">
        <v>238</v>
      </c>
      <c r="B89" s="102" t="s">
        <v>137</v>
      </c>
      <c r="C89" s="103" t="s">
        <v>242</v>
      </c>
      <c r="D89" s="37" t="s">
        <v>247</v>
      </c>
      <c r="E89" s="37"/>
      <c r="F89" s="38">
        <f t="shared" si="11"/>
        <v>5000</v>
      </c>
      <c r="G89" s="38">
        <f t="shared" si="11"/>
        <v>5000</v>
      </c>
      <c r="H89" s="38">
        <f t="shared" si="11"/>
        <v>5000</v>
      </c>
    </row>
    <row r="90" spans="1:8" ht="25.5">
      <c r="A90" s="101" t="s">
        <v>239</v>
      </c>
      <c r="B90" s="102" t="s">
        <v>137</v>
      </c>
      <c r="C90" s="103" t="s">
        <v>242</v>
      </c>
      <c r="D90" s="37" t="s">
        <v>247</v>
      </c>
      <c r="E90" s="37" t="s">
        <v>33</v>
      </c>
      <c r="F90" s="38">
        <v>5000</v>
      </c>
      <c r="G90" s="38">
        <f>G91</f>
        <v>5000</v>
      </c>
      <c r="H90" s="38">
        <f>H91</f>
        <v>5000</v>
      </c>
    </row>
    <row r="91" spans="1:8" ht="25.5">
      <c r="A91" s="101" t="s">
        <v>240</v>
      </c>
      <c r="B91" s="102" t="s">
        <v>137</v>
      </c>
      <c r="C91" s="103" t="s">
        <v>242</v>
      </c>
      <c r="D91" s="37" t="s">
        <v>247</v>
      </c>
      <c r="E91" s="37" t="s">
        <v>39</v>
      </c>
      <c r="F91" s="38">
        <v>5000</v>
      </c>
      <c r="G91" s="38">
        <f>G92</f>
        <v>5000</v>
      </c>
      <c r="H91" s="38">
        <f>H92</f>
        <v>5000</v>
      </c>
    </row>
    <row r="92" spans="1:9" s="5" customFormat="1" ht="25.5">
      <c r="A92" s="101" t="s">
        <v>241</v>
      </c>
      <c r="B92" s="102" t="s">
        <v>137</v>
      </c>
      <c r="C92" s="103" t="s">
        <v>242</v>
      </c>
      <c r="D92" s="37" t="s">
        <v>247</v>
      </c>
      <c r="E92" s="37" t="s">
        <v>39</v>
      </c>
      <c r="F92" s="38">
        <v>5000</v>
      </c>
      <c r="G92" s="38">
        <v>5000</v>
      </c>
      <c r="H92" s="38">
        <v>5000</v>
      </c>
      <c r="I92"/>
    </row>
    <row r="93" spans="1:8" ht="12" customHeight="1">
      <c r="A93" s="61" t="s">
        <v>198</v>
      </c>
      <c r="B93" s="39" t="s">
        <v>137</v>
      </c>
      <c r="C93" s="45" t="s">
        <v>119</v>
      </c>
      <c r="D93" s="45"/>
      <c r="E93" s="45"/>
      <c r="F93" s="46">
        <f>F99</f>
        <v>837000</v>
      </c>
      <c r="G93" s="46">
        <f>G99</f>
        <v>792900</v>
      </c>
      <c r="H93" s="46">
        <f>H99</f>
        <v>767000</v>
      </c>
    </row>
    <row r="94" spans="1:8" ht="0.75" customHeight="1" hidden="1">
      <c r="A94" s="48" t="s">
        <v>124</v>
      </c>
      <c r="B94" s="39" t="s">
        <v>138</v>
      </c>
      <c r="C94" s="45" t="s">
        <v>204</v>
      </c>
      <c r="D94" s="42"/>
      <c r="E94" s="37"/>
      <c r="F94" s="38"/>
      <c r="G94" s="38"/>
      <c r="H94" s="38"/>
    </row>
    <row r="95" spans="1:8" ht="12.75" hidden="1">
      <c r="A95" s="40" t="s">
        <v>126</v>
      </c>
      <c r="B95" s="39" t="s">
        <v>200</v>
      </c>
      <c r="C95" s="45" t="s">
        <v>205</v>
      </c>
      <c r="D95" s="37" t="s">
        <v>62</v>
      </c>
      <c r="E95" s="37"/>
      <c r="F95" s="38"/>
      <c r="G95" s="38"/>
      <c r="H95" s="38"/>
    </row>
    <row r="96" spans="1:8" ht="12.75" hidden="1">
      <c r="A96" s="40" t="s">
        <v>32</v>
      </c>
      <c r="B96" s="39" t="s">
        <v>201</v>
      </c>
      <c r="C96" s="45" t="s">
        <v>99</v>
      </c>
      <c r="D96" s="37" t="s">
        <v>125</v>
      </c>
      <c r="E96" s="37" t="s">
        <v>33</v>
      </c>
      <c r="F96" s="38"/>
      <c r="G96" s="38"/>
      <c r="H96" s="38"/>
    </row>
    <row r="97" spans="1:8" ht="12.75" hidden="1">
      <c r="A97" s="40" t="s">
        <v>34</v>
      </c>
      <c r="B97" s="39" t="s">
        <v>202</v>
      </c>
      <c r="C97" s="45" t="s">
        <v>206</v>
      </c>
      <c r="D97" s="42" t="str">
        <f>D96</f>
        <v>79 5 05 90200</v>
      </c>
      <c r="E97" s="37" t="s">
        <v>35</v>
      </c>
      <c r="F97" s="38"/>
      <c r="G97" s="38"/>
      <c r="H97" s="38"/>
    </row>
    <row r="98" spans="1:8" ht="12.75" hidden="1">
      <c r="A98" s="40" t="s">
        <v>38</v>
      </c>
      <c r="B98" s="39" t="s">
        <v>203</v>
      </c>
      <c r="C98" s="45" t="s">
        <v>207</v>
      </c>
      <c r="D98" s="42" t="str">
        <f>D97</f>
        <v>79 5 05 90200</v>
      </c>
      <c r="E98" s="37" t="s">
        <v>39</v>
      </c>
      <c r="F98" s="38"/>
      <c r="G98" s="38"/>
      <c r="H98" s="38"/>
    </row>
    <row r="99" spans="1:8" ht="12.75">
      <c r="A99" s="55" t="s">
        <v>199</v>
      </c>
      <c r="B99" s="43" t="s">
        <v>137</v>
      </c>
      <c r="C99" s="45" t="s">
        <v>99</v>
      </c>
      <c r="D99" s="42"/>
      <c r="E99" s="37"/>
      <c r="F99" s="38">
        <f>F100</f>
        <v>837000</v>
      </c>
      <c r="G99" s="38">
        <f>G100</f>
        <v>792900</v>
      </c>
      <c r="H99" s="38">
        <f>H100</f>
        <v>767000</v>
      </c>
    </row>
    <row r="100" spans="1:8" ht="12.75">
      <c r="A100" s="74" t="s">
        <v>212</v>
      </c>
      <c r="B100" s="48" t="s">
        <v>137</v>
      </c>
      <c r="C100" s="37" t="s">
        <v>99</v>
      </c>
      <c r="D100" s="42" t="s">
        <v>171</v>
      </c>
      <c r="E100" s="37"/>
      <c r="F100" s="38">
        <f>F101+F108</f>
        <v>837000</v>
      </c>
      <c r="G100" s="38">
        <f>G101+G108</f>
        <v>792900</v>
      </c>
      <c r="H100" s="38">
        <f>H101+H108</f>
        <v>767000</v>
      </c>
    </row>
    <row r="101" spans="1:8" s="5" customFormat="1" ht="12.75">
      <c r="A101" s="75" t="s">
        <v>157</v>
      </c>
      <c r="B101" s="43" t="s">
        <v>137</v>
      </c>
      <c r="C101" s="45" t="s">
        <v>99</v>
      </c>
      <c r="D101" s="59" t="s">
        <v>213</v>
      </c>
      <c r="E101" s="45"/>
      <c r="F101" s="46">
        <f>F102</f>
        <v>140000</v>
      </c>
      <c r="G101" s="46">
        <f>G102</f>
        <v>124300</v>
      </c>
      <c r="H101" s="46">
        <f>H102</f>
        <v>116000</v>
      </c>
    </row>
    <row r="102" spans="1:8" ht="12.75">
      <c r="A102" s="62" t="s">
        <v>215</v>
      </c>
      <c r="B102" s="34" t="s">
        <v>137</v>
      </c>
      <c r="C102" s="37" t="s">
        <v>99</v>
      </c>
      <c r="D102" s="37" t="s">
        <v>158</v>
      </c>
      <c r="E102" s="45"/>
      <c r="F102" s="38">
        <f aca="true" t="shared" si="12" ref="F102:H104">F103</f>
        <v>140000</v>
      </c>
      <c r="G102" s="38">
        <f t="shared" si="12"/>
        <v>124300</v>
      </c>
      <c r="H102" s="38">
        <f t="shared" si="12"/>
        <v>116000</v>
      </c>
    </row>
    <row r="103" spans="1:8" ht="12.75">
      <c r="A103" s="40" t="s">
        <v>32</v>
      </c>
      <c r="B103" s="34" t="s">
        <v>137</v>
      </c>
      <c r="C103" s="37" t="s">
        <v>99</v>
      </c>
      <c r="D103" s="49" t="s">
        <v>158</v>
      </c>
      <c r="E103" s="37" t="s">
        <v>33</v>
      </c>
      <c r="F103" s="38">
        <f t="shared" si="12"/>
        <v>140000</v>
      </c>
      <c r="G103" s="38">
        <f t="shared" si="12"/>
        <v>124300</v>
      </c>
      <c r="H103" s="38">
        <f t="shared" si="12"/>
        <v>116000</v>
      </c>
    </row>
    <row r="104" spans="1:8" ht="12.75">
      <c r="A104" s="40" t="s">
        <v>34</v>
      </c>
      <c r="B104" s="34" t="s">
        <v>137</v>
      </c>
      <c r="C104" s="37" t="s">
        <v>99</v>
      </c>
      <c r="D104" s="49" t="s">
        <v>158</v>
      </c>
      <c r="E104" s="37" t="s">
        <v>35</v>
      </c>
      <c r="F104" s="38">
        <f t="shared" si="12"/>
        <v>140000</v>
      </c>
      <c r="G104" s="38">
        <f t="shared" si="12"/>
        <v>124300</v>
      </c>
      <c r="H104" s="38">
        <f t="shared" si="12"/>
        <v>116000</v>
      </c>
    </row>
    <row r="105" spans="1:8" ht="12.75">
      <c r="A105" s="40" t="s">
        <v>38</v>
      </c>
      <c r="B105" s="34" t="s">
        <v>137</v>
      </c>
      <c r="C105" s="37" t="s">
        <v>99</v>
      </c>
      <c r="D105" s="49" t="s">
        <v>158</v>
      </c>
      <c r="E105" s="37" t="s">
        <v>39</v>
      </c>
      <c r="F105" s="38">
        <f>F106+F107</f>
        <v>140000</v>
      </c>
      <c r="G105" s="38">
        <f>G106+G107</f>
        <v>124300</v>
      </c>
      <c r="H105" s="38">
        <f>H106+H107</f>
        <v>116000</v>
      </c>
    </row>
    <row r="106" spans="1:8" ht="12.75">
      <c r="A106" s="62" t="s">
        <v>144</v>
      </c>
      <c r="B106" s="34" t="s">
        <v>137</v>
      </c>
      <c r="C106" s="37" t="s">
        <v>99</v>
      </c>
      <c r="D106" s="49" t="s">
        <v>158</v>
      </c>
      <c r="E106" s="37" t="s">
        <v>39</v>
      </c>
      <c r="F106" s="38">
        <v>9000</v>
      </c>
      <c r="G106" s="38">
        <v>7300</v>
      </c>
      <c r="H106" s="38">
        <v>7000</v>
      </c>
    </row>
    <row r="107" spans="1:8" ht="12.75">
      <c r="A107" s="33" t="s">
        <v>131</v>
      </c>
      <c r="B107" s="34" t="s">
        <v>137</v>
      </c>
      <c r="C107" s="37" t="s">
        <v>99</v>
      </c>
      <c r="D107" s="49" t="s">
        <v>158</v>
      </c>
      <c r="E107" s="37" t="s">
        <v>130</v>
      </c>
      <c r="F107" s="38">
        <v>131000</v>
      </c>
      <c r="G107" s="38">
        <v>117000</v>
      </c>
      <c r="H107" s="38">
        <v>109000</v>
      </c>
    </row>
    <row r="108" spans="1:9" ht="25.5">
      <c r="A108" s="58" t="s">
        <v>98</v>
      </c>
      <c r="B108" s="39" t="s">
        <v>137</v>
      </c>
      <c r="C108" s="64" t="str">
        <f>C109</f>
        <v>0503</v>
      </c>
      <c r="D108" s="64" t="s">
        <v>172</v>
      </c>
      <c r="E108" s="43"/>
      <c r="F108" s="63">
        <f>F109+F117</f>
        <v>697000</v>
      </c>
      <c r="G108" s="63">
        <f>G109+G117</f>
        <v>668600</v>
      </c>
      <c r="H108" s="63">
        <f>H109+H117</f>
        <v>651000</v>
      </c>
      <c r="I108" s="5"/>
    </row>
    <row r="109" spans="1:8" ht="12.75">
      <c r="A109" s="62" t="s">
        <v>215</v>
      </c>
      <c r="B109" s="34" t="s">
        <v>137</v>
      </c>
      <c r="C109" s="49" t="s">
        <v>99</v>
      </c>
      <c r="D109" s="49" t="str">
        <f>D110</f>
        <v>91 5 06 90190</v>
      </c>
      <c r="E109" s="37"/>
      <c r="F109" s="63">
        <f aca="true" t="shared" si="13" ref="F109:H110">F110</f>
        <v>297000</v>
      </c>
      <c r="G109" s="63">
        <f t="shared" si="13"/>
        <v>268600</v>
      </c>
      <c r="H109" s="63">
        <f t="shared" si="13"/>
        <v>251000</v>
      </c>
    </row>
    <row r="110" spans="1:8" ht="12.75">
      <c r="A110" s="40" t="s">
        <v>32</v>
      </c>
      <c r="B110" s="34" t="s">
        <v>137</v>
      </c>
      <c r="C110" s="37" t="s">
        <v>99</v>
      </c>
      <c r="D110" s="37" t="s">
        <v>216</v>
      </c>
      <c r="E110" s="37" t="s">
        <v>33</v>
      </c>
      <c r="F110" s="50">
        <f t="shared" si="13"/>
        <v>297000</v>
      </c>
      <c r="G110" s="50">
        <f t="shared" si="13"/>
        <v>268600</v>
      </c>
      <c r="H110" s="50">
        <f t="shared" si="13"/>
        <v>251000</v>
      </c>
    </row>
    <row r="111" spans="1:8" ht="12.75">
      <c r="A111" s="40" t="s">
        <v>34</v>
      </c>
      <c r="B111" s="34" t="s">
        <v>137</v>
      </c>
      <c r="C111" s="37" t="s">
        <v>99</v>
      </c>
      <c r="D111" s="37" t="s">
        <v>216</v>
      </c>
      <c r="E111" s="37" t="s">
        <v>35</v>
      </c>
      <c r="F111" s="50">
        <f>F112+F116</f>
        <v>297000</v>
      </c>
      <c r="G111" s="50">
        <f>G112+G116</f>
        <v>268600</v>
      </c>
      <c r="H111" s="50">
        <f>H112+H116</f>
        <v>251000</v>
      </c>
    </row>
    <row r="112" spans="1:8" ht="12.75">
      <c r="A112" s="40" t="s">
        <v>38</v>
      </c>
      <c r="B112" s="34" t="s">
        <v>137</v>
      </c>
      <c r="C112" s="37" t="s">
        <v>99</v>
      </c>
      <c r="D112" s="37" t="s">
        <v>216</v>
      </c>
      <c r="E112" s="37" t="s">
        <v>39</v>
      </c>
      <c r="F112" s="50">
        <f>SUM(F113:F115)</f>
        <v>116000</v>
      </c>
      <c r="G112" s="50">
        <f>SUM(G113:G115)</f>
        <v>111600</v>
      </c>
      <c r="H112" s="50">
        <f>SUM(H113:H115)</f>
        <v>106000</v>
      </c>
    </row>
    <row r="113" spans="1:8" ht="12.75">
      <c r="A113" s="40" t="s">
        <v>159</v>
      </c>
      <c r="B113" s="34" t="s">
        <v>137</v>
      </c>
      <c r="C113" s="37" t="s">
        <v>99</v>
      </c>
      <c r="D113" s="37" t="s">
        <v>216</v>
      </c>
      <c r="E113" s="37" t="s">
        <v>39</v>
      </c>
      <c r="F113" s="50">
        <v>50000</v>
      </c>
      <c r="G113" s="50">
        <v>44000</v>
      </c>
      <c r="H113" s="50">
        <v>40000</v>
      </c>
    </row>
    <row r="114" spans="1:8" ht="12.75">
      <c r="A114" s="40" t="s">
        <v>160</v>
      </c>
      <c r="B114" s="34" t="s">
        <v>137</v>
      </c>
      <c r="C114" s="37" t="s">
        <v>99</v>
      </c>
      <c r="D114" s="37" t="s">
        <v>216</v>
      </c>
      <c r="E114" s="37" t="s">
        <v>39</v>
      </c>
      <c r="F114" s="50">
        <v>51000</v>
      </c>
      <c r="G114" s="50">
        <v>56000</v>
      </c>
      <c r="H114" s="50">
        <v>56000</v>
      </c>
    </row>
    <row r="115" spans="1:8" ht="12.75">
      <c r="A115" s="62" t="s">
        <v>144</v>
      </c>
      <c r="B115" s="34" t="s">
        <v>137</v>
      </c>
      <c r="C115" s="37" t="s">
        <v>99</v>
      </c>
      <c r="D115" s="37" t="s">
        <v>216</v>
      </c>
      <c r="E115" s="37" t="s">
        <v>39</v>
      </c>
      <c r="F115" s="50">
        <v>15000</v>
      </c>
      <c r="G115" s="50">
        <v>11600</v>
      </c>
      <c r="H115" s="50">
        <v>10000</v>
      </c>
    </row>
    <row r="116" spans="1:8" s="6" customFormat="1" ht="12.75">
      <c r="A116" s="33" t="s">
        <v>131</v>
      </c>
      <c r="B116" s="34" t="s">
        <v>137</v>
      </c>
      <c r="C116" s="37" t="s">
        <v>99</v>
      </c>
      <c r="D116" s="37" t="s">
        <v>216</v>
      </c>
      <c r="E116" s="37" t="s">
        <v>130</v>
      </c>
      <c r="F116" s="50">
        <v>181000</v>
      </c>
      <c r="G116" s="50">
        <v>157000</v>
      </c>
      <c r="H116" s="50">
        <v>145000</v>
      </c>
    </row>
    <row r="117" spans="1:8" s="5" customFormat="1" ht="25.5">
      <c r="A117" s="58" t="s">
        <v>253</v>
      </c>
      <c r="B117" s="39" t="s">
        <v>137</v>
      </c>
      <c r="C117" s="64" t="s">
        <v>99</v>
      </c>
      <c r="D117" s="64" t="s">
        <v>161</v>
      </c>
      <c r="E117" s="45"/>
      <c r="F117" s="63">
        <f>F118</f>
        <v>400000</v>
      </c>
      <c r="G117" s="63">
        <f aca="true" t="shared" si="14" ref="G117:H119">G118</f>
        <v>400000</v>
      </c>
      <c r="H117" s="63">
        <f t="shared" si="14"/>
        <v>400000</v>
      </c>
    </row>
    <row r="118" spans="1:8" ht="12.75">
      <c r="A118" s="40" t="s">
        <v>32</v>
      </c>
      <c r="B118" s="34" t="s">
        <v>137</v>
      </c>
      <c r="C118" s="37" t="s">
        <v>99</v>
      </c>
      <c r="D118" s="42" t="str">
        <f>D117</f>
        <v>91 5 06 S2370</v>
      </c>
      <c r="E118" s="37" t="s">
        <v>33</v>
      </c>
      <c r="F118" s="50">
        <f>F119</f>
        <v>400000</v>
      </c>
      <c r="G118" s="50">
        <f t="shared" si="14"/>
        <v>400000</v>
      </c>
      <c r="H118" s="50">
        <f t="shared" si="14"/>
        <v>400000</v>
      </c>
    </row>
    <row r="119" spans="1:8" ht="12.75">
      <c r="A119" s="40" t="s">
        <v>34</v>
      </c>
      <c r="B119" s="34" t="s">
        <v>137</v>
      </c>
      <c r="C119" s="37" t="s">
        <v>99</v>
      </c>
      <c r="D119" s="42" t="str">
        <f>D118</f>
        <v>91 5 06 S2370</v>
      </c>
      <c r="E119" s="37" t="s">
        <v>35</v>
      </c>
      <c r="F119" s="50">
        <f>F120</f>
        <v>400000</v>
      </c>
      <c r="G119" s="50">
        <f t="shared" si="14"/>
        <v>400000</v>
      </c>
      <c r="H119" s="50">
        <f t="shared" si="14"/>
        <v>400000</v>
      </c>
    </row>
    <row r="120" spans="1:8" ht="12.75">
      <c r="A120" s="33" t="s">
        <v>100</v>
      </c>
      <c r="B120" s="34" t="s">
        <v>137</v>
      </c>
      <c r="C120" s="37" t="s">
        <v>99</v>
      </c>
      <c r="D120" s="42" t="str">
        <f>D119</f>
        <v>91 5 06 S2370</v>
      </c>
      <c r="E120" s="37" t="s">
        <v>39</v>
      </c>
      <c r="F120" s="50">
        <v>400000</v>
      </c>
      <c r="G120" s="50">
        <v>400000</v>
      </c>
      <c r="H120" s="50">
        <v>400000</v>
      </c>
    </row>
    <row r="121" spans="1:8" ht="12.75">
      <c r="A121" s="33"/>
      <c r="B121" s="34"/>
      <c r="C121" s="42"/>
      <c r="D121" s="42"/>
      <c r="E121" s="42"/>
      <c r="F121" s="50"/>
      <c r="G121" s="50"/>
      <c r="H121" s="50"/>
    </row>
    <row r="122" spans="1:8" ht="12.75">
      <c r="A122" s="60" t="s">
        <v>64</v>
      </c>
      <c r="B122" s="39" t="s">
        <v>137</v>
      </c>
      <c r="C122" s="45" t="s">
        <v>65</v>
      </c>
      <c r="D122" s="45"/>
      <c r="E122" s="45"/>
      <c r="F122" s="46">
        <f>F123</f>
        <v>241434</v>
      </c>
      <c r="G122" s="46">
        <f aca="true" t="shared" si="15" ref="G122:H127">G123</f>
        <v>168444</v>
      </c>
      <c r="H122" s="46">
        <f t="shared" si="15"/>
        <v>160956</v>
      </c>
    </row>
    <row r="123" spans="1:13" ht="12.75">
      <c r="A123" s="40" t="s">
        <v>67</v>
      </c>
      <c r="B123" s="34" t="s">
        <v>137</v>
      </c>
      <c r="C123" s="37" t="s">
        <v>68</v>
      </c>
      <c r="D123" s="37"/>
      <c r="E123" s="37"/>
      <c r="F123" s="38">
        <f>F125</f>
        <v>241434</v>
      </c>
      <c r="G123" s="38">
        <f>G125</f>
        <v>168444</v>
      </c>
      <c r="H123" s="38">
        <f>H125</f>
        <v>160956</v>
      </c>
      <c r="M123" s="2"/>
    </row>
    <row r="124" spans="1:13" ht="12.75">
      <c r="A124" s="40" t="s">
        <v>70</v>
      </c>
      <c r="B124" s="34" t="s">
        <v>137</v>
      </c>
      <c r="C124" s="37" t="s">
        <v>68</v>
      </c>
      <c r="D124" s="37" t="s">
        <v>69</v>
      </c>
      <c r="E124" s="37"/>
      <c r="F124" s="38"/>
      <c r="G124" s="38"/>
      <c r="H124" s="38"/>
      <c r="M124" s="2"/>
    </row>
    <row r="125" spans="1:8" ht="25.5">
      <c r="A125" s="40" t="s">
        <v>217</v>
      </c>
      <c r="B125" s="34" t="s">
        <v>137</v>
      </c>
      <c r="C125" s="37" t="s">
        <v>68</v>
      </c>
      <c r="D125" s="37" t="s">
        <v>71</v>
      </c>
      <c r="E125" s="37"/>
      <c r="F125" s="38">
        <f>F126</f>
        <v>241434</v>
      </c>
      <c r="G125" s="38">
        <f t="shared" si="15"/>
        <v>168444</v>
      </c>
      <c r="H125" s="38">
        <f t="shared" si="15"/>
        <v>160956</v>
      </c>
    </row>
    <row r="126" spans="1:8" ht="12.75">
      <c r="A126" s="40" t="s">
        <v>72</v>
      </c>
      <c r="B126" s="34" t="s">
        <v>137</v>
      </c>
      <c r="C126" s="37" t="s">
        <v>68</v>
      </c>
      <c r="D126" s="37" t="s">
        <v>71</v>
      </c>
      <c r="E126" s="37" t="s">
        <v>73</v>
      </c>
      <c r="F126" s="38">
        <f>F127</f>
        <v>241434</v>
      </c>
      <c r="G126" s="38">
        <f t="shared" si="15"/>
        <v>168444</v>
      </c>
      <c r="H126" s="38">
        <f t="shared" si="15"/>
        <v>160956</v>
      </c>
    </row>
    <row r="127" spans="1:8" ht="12.75">
      <c r="A127" s="40" t="s">
        <v>74</v>
      </c>
      <c r="B127" s="34" t="s">
        <v>137</v>
      </c>
      <c r="C127" s="37" t="s">
        <v>68</v>
      </c>
      <c r="D127" s="37" t="s">
        <v>71</v>
      </c>
      <c r="E127" s="37" t="s">
        <v>75</v>
      </c>
      <c r="F127" s="38">
        <f>F128</f>
        <v>241434</v>
      </c>
      <c r="G127" s="38">
        <f t="shared" si="15"/>
        <v>168444</v>
      </c>
      <c r="H127" s="38">
        <f t="shared" si="15"/>
        <v>160956</v>
      </c>
    </row>
    <row r="128" spans="1:11" ht="12.75">
      <c r="A128" s="40" t="s">
        <v>76</v>
      </c>
      <c r="B128" s="34" t="s">
        <v>137</v>
      </c>
      <c r="C128" s="37" t="s">
        <v>68</v>
      </c>
      <c r="D128" s="37" t="s">
        <v>71</v>
      </c>
      <c r="E128" s="37" t="s">
        <v>77</v>
      </c>
      <c r="F128" s="38">
        <v>241434</v>
      </c>
      <c r="G128" s="38">
        <v>168444</v>
      </c>
      <c r="H128" s="38">
        <v>160956</v>
      </c>
      <c r="I128" s="107">
        <v>13413</v>
      </c>
      <c r="J128" s="25">
        <f>I128*2</f>
        <v>26826</v>
      </c>
      <c r="K128" s="25">
        <f>J128*9</f>
        <v>241434</v>
      </c>
    </row>
    <row r="129" spans="1:11" ht="12.75">
      <c r="A129" s="40"/>
      <c r="B129" s="34"/>
      <c r="C129" s="37"/>
      <c r="D129" s="37"/>
      <c r="E129" s="37"/>
      <c r="F129" s="38"/>
      <c r="G129" s="38"/>
      <c r="H129" s="38"/>
      <c r="K129" s="25">
        <f>J128*6+7488.05</f>
        <v>168444.05</v>
      </c>
    </row>
    <row r="130" spans="1:11" s="5" customFormat="1" ht="12.75">
      <c r="A130" s="60" t="s">
        <v>78</v>
      </c>
      <c r="B130" s="39" t="s">
        <v>137</v>
      </c>
      <c r="C130" s="45" t="s">
        <v>122</v>
      </c>
      <c r="D130" s="45"/>
      <c r="E130" s="45"/>
      <c r="F130" s="46">
        <f>F133</f>
        <v>10000</v>
      </c>
      <c r="G130" s="46">
        <f>G133</f>
        <v>9000</v>
      </c>
      <c r="H130" s="46">
        <f>H133</f>
        <v>9000</v>
      </c>
      <c r="I130"/>
      <c r="K130" s="108">
        <f>J128*6</f>
        <v>160956</v>
      </c>
    </row>
    <row r="131" spans="1:9" s="5" customFormat="1" ht="12.75">
      <c r="A131" s="60" t="s">
        <v>220</v>
      </c>
      <c r="B131" s="39" t="s">
        <v>137</v>
      </c>
      <c r="C131" s="45" t="s">
        <v>221</v>
      </c>
      <c r="D131" s="45"/>
      <c r="E131" s="45"/>
      <c r="F131" s="46">
        <f>F135</f>
        <v>10000</v>
      </c>
      <c r="G131" s="46">
        <f>G135</f>
        <v>9000</v>
      </c>
      <c r="H131" s="46">
        <f>H135</f>
        <v>9000</v>
      </c>
      <c r="I131"/>
    </row>
    <row r="132" spans="1:9" s="5" customFormat="1" ht="30">
      <c r="A132" s="73" t="s">
        <v>219</v>
      </c>
      <c r="B132" s="43" t="s">
        <v>137</v>
      </c>
      <c r="C132" s="45" t="s">
        <v>221</v>
      </c>
      <c r="D132" s="45" t="s">
        <v>223</v>
      </c>
      <c r="E132" s="45"/>
      <c r="F132" s="46"/>
      <c r="G132" s="46"/>
      <c r="H132" s="46"/>
      <c r="I132"/>
    </row>
    <row r="133" spans="1:8" ht="12.75">
      <c r="A133" s="40" t="s">
        <v>79</v>
      </c>
      <c r="B133" s="34" t="s">
        <v>137</v>
      </c>
      <c r="C133" s="42">
        <v>1102</v>
      </c>
      <c r="D133" s="37" t="s">
        <v>163</v>
      </c>
      <c r="E133" s="37"/>
      <c r="F133" s="38">
        <f>F135</f>
        <v>10000</v>
      </c>
      <c r="G133" s="38">
        <f>G135</f>
        <v>9000</v>
      </c>
      <c r="H133" s="38">
        <f>H135</f>
        <v>9000</v>
      </c>
    </row>
    <row r="134" spans="1:8" ht="12.75">
      <c r="A134" s="40" t="s">
        <v>224</v>
      </c>
      <c r="B134" s="34" t="s">
        <v>137</v>
      </c>
      <c r="C134" s="42">
        <v>1102</v>
      </c>
      <c r="D134" s="37" t="s">
        <v>162</v>
      </c>
      <c r="E134" s="37"/>
      <c r="F134" s="38"/>
      <c r="G134" s="38"/>
      <c r="H134" s="38"/>
    </row>
    <row r="135" spans="1:8" ht="12.75">
      <c r="A135" s="40" t="s">
        <v>32</v>
      </c>
      <c r="B135" s="34" t="s">
        <v>137</v>
      </c>
      <c r="C135" s="42">
        <f>C133</f>
        <v>1102</v>
      </c>
      <c r="D135" s="37" t="s">
        <v>162</v>
      </c>
      <c r="E135" s="37" t="s">
        <v>33</v>
      </c>
      <c r="F135" s="38">
        <f>F136</f>
        <v>10000</v>
      </c>
      <c r="G135" s="38">
        <f aca="true" t="shared" si="16" ref="G135:H137">G136</f>
        <v>9000</v>
      </c>
      <c r="H135" s="38">
        <f t="shared" si="16"/>
        <v>9000</v>
      </c>
    </row>
    <row r="136" spans="1:8" ht="12.75">
      <c r="A136" s="40" t="s">
        <v>34</v>
      </c>
      <c r="B136" s="34" t="s">
        <v>137</v>
      </c>
      <c r="C136" s="42">
        <f>C135</f>
        <v>1102</v>
      </c>
      <c r="D136" s="37" t="s">
        <v>162</v>
      </c>
      <c r="E136" s="37" t="s">
        <v>35</v>
      </c>
      <c r="F136" s="38">
        <f>F137</f>
        <v>10000</v>
      </c>
      <c r="G136" s="38">
        <f t="shared" si="16"/>
        <v>9000</v>
      </c>
      <c r="H136" s="38">
        <f t="shared" si="16"/>
        <v>9000</v>
      </c>
    </row>
    <row r="137" spans="1:8" ht="12.75">
      <c r="A137" s="40" t="s">
        <v>38</v>
      </c>
      <c r="B137" s="34" t="s">
        <v>137</v>
      </c>
      <c r="C137" s="42">
        <f>C136</f>
        <v>1102</v>
      </c>
      <c r="D137" s="37" t="s">
        <v>162</v>
      </c>
      <c r="E137" s="37" t="s">
        <v>39</v>
      </c>
      <c r="F137" s="38">
        <f>F138</f>
        <v>10000</v>
      </c>
      <c r="G137" s="38">
        <f t="shared" si="16"/>
        <v>9000</v>
      </c>
      <c r="H137" s="38">
        <f t="shared" si="16"/>
        <v>9000</v>
      </c>
    </row>
    <row r="138" spans="1:8" ht="12.75">
      <c r="A138" s="33" t="s">
        <v>120</v>
      </c>
      <c r="B138" s="34" t="s">
        <v>137</v>
      </c>
      <c r="C138" s="42">
        <f>C137</f>
        <v>1102</v>
      </c>
      <c r="D138" s="37" t="s">
        <v>162</v>
      </c>
      <c r="E138" s="37" t="s">
        <v>121</v>
      </c>
      <c r="F138" s="38">
        <v>10000</v>
      </c>
      <c r="G138" s="38">
        <v>9000</v>
      </c>
      <c r="H138" s="38">
        <v>9000</v>
      </c>
    </row>
    <row r="139" spans="1:8" ht="12.75">
      <c r="A139" s="40"/>
      <c r="B139" s="34"/>
      <c r="C139" s="42"/>
      <c r="D139" s="37"/>
      <c r="E139" s="37"/>
      <c r="F139" s="38"/>
      <c r="G139" s="38"/>
      <c r="H139" s="38"/>
    </row>
    <row r="140" spans="1:8" ht="12.75">
      <c r="A140" s="65" t="s">
        <v>133</v>
      </c>
      <c r="B140" s="39" t="s">
        <v>137</v>
      </c>
      <c r="C140" s="59">
        <v>1300</v>
      </c>
      <c r="D140" s="45"/>
      <c r="E140" s="45"/>
      <c r="F140" s="46"/>
      <c r="G140" s="46">
        <f>G144</f>
        <v>1000</v>
      </c>
      <c r="H140" s="46">
        <f>H144</f>
        <v>1000</v>
      </c>
    </row>
    <row r="141" spans="1:8" ht="25.5">
      <c r="A141" s="76" t="s">
        <v>132</v>
      </c>
      <c r="B141" s="39" t="s">
        <v>137</v>
      </c>
      <c r="C141" s="59">
        <v>1301</v>
      </c>
      <c r="D141" s="45"/>
      <c r="E141" s="45"/>
      <c r="F141" s="46"/>
      <c r="G141" s="46"/>
      <c r="H141" s="46"/>
    </row>
    <row r="142" spans="1:8" ht="12.75">
      <c r="A142" s="76" t="s">
        <v>227</v>
      </c>
      <c r="B142" s="39" t="s">
        <v>137</v>
      </c>
      <c r="C142" s="59">
        <v>1301</v>
      </c>
      <c r="D142" s="45" t="s">
        <v>226</v>
      </c>
      <c r="E142" s="45"/>
      <c r="F142" s="46"/>
      <c r="G142" s="46"/>
      <c r="H142" s="46"/>
    </row>
    <row r="143" spans="1:8" ht="12.75">
      <c r="A143" s="76" t="s">
        <v>229</v>
      </c>
      <c r="B143" s="39" t="s">
        <v>137</v>
      </c>
      <c r="C143" s="59">
        <v>1301</v>
      </c>
      <c r="D143" s="45" t="s">
        <v>173</v>
      </c>
      <c r="E143" s="45"/>
      <c r="F143" s="46"/>
      <c r="G143" s="46"/>
      <c r="H143" s="46"/>
    </row>
    <row r="144" spans="1:8" ht="25.5">
      <c r="A144" s="56" t="s">
        <v>228</v>
      </c>
      <c r="B144" s="34" t="s">
        <v>137</v>
      </c>
      <c r="C144" s="42">
        <v>1301</v>
      </c>
      <c r="D144" s="37" t="s">
        <v>174</v>
      </c>
      <c r="E144" s="37"/>
      <c r="F144" s="38"/>
      <c r="G144" s="38">
        <f>G145</f>
        <v>1000</v>
      </c>
      <c r="H144" s="38">
        <f>H145</f>
        <v>1000</v>
      </c>
    </row>
    <row r="145" spans="1:8" ht="21" customHeight="1">
      <c r="A145" s="40" t="s">
        <v>133</v>
      </c>
      <c r="B145" s="34" t="s">
        <v>137</v>
      </c>
      <c r="C145" s="42">
        <v>1301</v>
      </c>
      <c r="D145" s="37" t="s">
        <v>174</v>
      </c>
      <c r="E145" s="37" t="s">
        <v>135</v>
      </c>
      <c r="F145" s="38"/>
      <c r="G145" s="38">
        <f>G146</f>
        <v>1000</v>
      </c>
      <c r="H145" s="38">
        <f>H146</f>
        <v>1000</v>
      </c>
    </row>
    <row r="146" spans="1:8" ht="12.75">
      <c r="A146" s="40" t="s">
        <v>227</v>
      </c>
      <c r="B146" s="34" t="s">
        <v>137</v>
      </c>
      <c r="C146" s="42">
        <v>1301</v>
      </c>
      <c r="D146" s="37" t="s">
        <v>174</v>
      </c>
      <c r="E146" s="37" t="s">
        <v>134</v>
      </c>
      <c r="F146" s="38"/>
      <c r="G146" s="38">
        <v>1000</v>
      </c>
      <c r="H146" s="38">
        <v>1000</v>
      </c>
    </row>
    <row r="147" spans="1:8" ht="12.75">
      <c r="A147" s="40"/>
      <c r="B147" s="34"/>
      <c r="C147" s="42"/>
      <c r="D147" s="37"/>
      <c r="E147" s="37"/>
      <c r="F147" s="38"/>
      <c r="G147" s="38"/>
      <c r="H147" s="38"/>
    </row>
    <row r="148" spans="1:9" s="20" customFormat="1" ht="25.5">
      <c r="A148" s="55" t="s">
        <v>101</v>
      </c>
      <c r="B148" s="39" t="s">
        <v>137</v>
      </c>
      <c r="C148" s="45" t="s">
        <v>102</v>
      </c>
      <c r="D148" s="45"/>
      <c r="E148" s="45"/>
      <c r="F148" s="63">
        <f>F149</f>
        <v>15000</v>
      </c>
      <c r="G148" s="63"/>
      <c r="H148" s="63"/>
      <c r="I148" s="5"/>
    </row>
    <row r="149" spans="1:8" ht="12.75">
      <c r="A149" s="40" t="s">
        <v>104</v>
      </c>
      <c r="B149" s="34" t="s">
        <v>137</v>
      </c>
      <c r="C149" s="37" t="s">
        <v>105</v>
      </c>
      <c r="D149" s="37"/>
      <c r="E149" s="37"/>
      <c r="F149" s="50">
        <f>F152</f>
        <v>15000</v>
      </c>
      <c r="G149" s="50"/>
      <c r="H149" s="50"/>
    </row>
    <row r="150" spans="1:8" ht="12.75">
      <c r="A150" s="1" t="s">
        <v>109</v>
      </c>
      <c r="B150" s="34" t="s">
        <v>137</v>
      </c>
      <c r="C150" s="37" t="s">
        <v>105</v>
      </c>
      <c r="D150" s="37" t="s">
        <v>103</v>
      </c>
      <c r="E150" s="37"/>
      <c r="F150" s="50"/>
      <c r="G150" s="50"/>
      <c r="H150" s="50"/>
    </row>
    <row r="151" spans="1:8" ht="12.75">
      <c r="A151" s="40" t="s">
        <v>230</v>
      </c>
      <c r="B151" s="34" t="s">
        <v>137</v>
      </c>
      <c r="C151" s="37" t="s">
        <v>105</v>
      </c>
      <c r="D151" s="37" t="s">
        <v>106</v>
      </c>
      <c r="E151" s="37"/>
      <c r="F151" s="50"/>
      <c r="G151" s="50"/>
      <c r="H151" s="50"/>
    </row>
    <row r="152" spans="1:8" ht="25.5">
      <c r="A152" s="51" t="s">
        <v>107</v>
      </c>
      <c r="B152" s="34" t="s">
        <v>137</v>
      </c>
      <c r="C152" s="37" t="s">
        <v>105</v>
      </c>
      <c r="D152" s="37" t="s">
        <v>108</v>
      </c>
      <c r="E152" s="37"/>
      <c r="F152" s="50">
        <f>F153</f>
        <v>15000</v>
      </c>
      <c r="G152" s="50"/>
      <c r="H152" s="50"/>
    </row>
    <row r="153" spans="1:8" ht="12.75">
      <c r="A153" s="40" t="s">
        <v>109</v>
      </c>
      <c r="B153" s="34" t="s">
        <v>137</v>
      </c>
      <c r="C153" s="37" t="s">
        <v>105</v>
      </c>
      <c r="D153" s="37" t="s">
        <v>108</v>
      </c>
      <c r="E153" s="37" t="s">
        <v>110</v>
      </c>
      <c r="F153" s="50">
        <f>F154</f>
        <v>15000</v>
      </c>
      <c r="G153" s="50"/>
      <c r="H153" s="50"/>
    </row>
    <row r="154" spans="1:8" ht="12.75">
      <c r="A154" s="40" t="s">
        <v>97</v>
      </c>
      <c r="B154" s="34" t="s">
        <v>137</v>
      </c>
      <c r="C154" s="37" t="s">
        <v>105</v>
      </c>
      <c r="D154" s="37" t="s">
        <v>108</v>
      </c>
      <c r="E154" s="37" t="s">
        <v>111</v>
      </c>
      <c r="F154" s="50">
        <v>15000</v>
      </c>
      <c r="G154" s="50"/>
      <c r="H154" s="50"/>
    </row>
    <row r="155" spans="1:8" ht="25.5">
      <c r="A155" s="58" t="s">
        <v>164</v>
      </c>
      <c r="B155" s="41"/>
      <c r="C155" s="36"/>
      <c r="D155" s="37"/>
      <c r="E155" s="37"/>
      <c r="F155" s="46">
        <f aca="true" t="shared" si="17" ref="F155:H157">F156</f>
        <v>2160713</v>
      </c>
      <c r="G155" s="46">
        <f t="shared" si="17"/>
        <v>1947353</v>
      </c>
      <c r="H155" s="46">
        <f t="shared" si="17"/>
        <v>1986174.1</v>
      </c>
    </row>
    <row r="156" spans="1:9" s="5" customFormat="1" ht="12.75">
      <c r="A156" s="60" t="s">
        <v>80</v>
      </c>
      <c r="B156" s="39" t="s">
        <v>138</v>
      </c>
      <c r="C156" s="52" t="s">
        <v>81</v>
      </c>
      <c r="D156" s="45"/>
      <c r="E156" s="52"/>
      <c r="F156" s="46">
        <f t="shared" si="17"/>
        <v>2160713</v>
      </c>
      <c r="G156" s="46">
        <f t="shared" si="17"/>
        <v>1947353</v>
      </c>
      <c r="H156" s="46">
        <f t="shared" si="17"/>
        <v>1986174.1</v>
      </c>
      <c r="I156" s="20"/>
    </row>
    <row r="157" spans="1:8" s="5" customFormat="1" ht="12.75">
      <c r="A157" s="60" t="s">
        <v>82</v>
      </c>
      <c r="B157" s="39" t="s">
        <v>138</v>
      </c>
      <c r="C157" s="52" t="s">
        <v>83</v>
      </c>
      <c r="D157" s="45"/>
      <c r="E157" s="52"/>
      <c r="F157" s="46">
        <f>F158</f>
        <v>2160713</v>
      </c>
      <c r="G157" s="46">
        <f t="shared" si="17"/>
        <v>1947353</v>
      </c>
      <c r="H157" s="46">
        <f t="shared" si="17"/>
        <v>1986174.1</v>
      </c>
    </row>
    <row r="158" spans="1:8" s="5" customFormat="1" ht="12.75">
      <c r="A158" s="60" t="s">
        <v>232</v>
      </c>
      <c r="B158" s="39" t="s">
        <v>138</v>
      </c>
      <c r="C158" s="52" t="s">
        <v>83</v>
      </c>
      <c r="D158" s="45" t="s">
        <v>84</v>
      </c>
      <c r="E158" s="52"/>
      <c r="F158" s="46">
        <f>F159+F176+F180</f>
        <v>2160713</v>
      </c>
      <c r="G158" s="46">
        <f>G159+G176+G180</f>
        <v>1947353</v>
      </c>
      <c r="H158" s="46">
        <f>H159+H176+H180</f>
        <v>1986174.1</v>
      </c>
    </row>
    <row r="159" spans="1:8" s="5" customFormat="1" ht="12.75">
      <c r="A159" s="58" t="s">
        <v>123</v>
      </c>
      <c r="B159" s="39" t="s">
        <v>138</v>
      </c>
      <c r="C159" s="52" t="s">
        <v>83</v>
      </c>
      <c r="D159" s="45" t="s">
        <v>85</v>
      </c>
      <c r="E159" s="52"/>
      <c r="F159" s="46">
        <f>F160+F165</f>
        <v>1341777.93</v>
      </c>
      <c r="G159" s="46">
        <f>G160+G165</f>
        <v>1199312</v>
      </c>
      <c r="H159" s="46">
        <f>H160+H165</f>
        <v>1270228.2</v>
      </c>
    </row>
    <row r="160" spans="1:8" ht="25.5">
      <c r="A160" s="33" t="s">
        <v>86</v>
      </c>
      <c r="B160" s="34" t="s">
        <v>138</v>
      </c>
      <c r="C160" s="4" t="s">
        <v>83</v>
      </c>
      <c r="D160" s="37" t="s">
        <v>87</v>
      </c>
      <c r="E160" s="4"/>
      <c r="F160" s="38">
        <f aca="true" t="shared" si="18" ref="F160:H161">F161</f>
        <v>1071913.42</v>
      </c>
      <c r="G160" s="38">
        <f t="shared" si="18"/>
        <v>952812</v>
      </c>
      <c r="H160" s="38">
        <f t="shared" si="18"/>
        <v>1071913.2</v>
      </c>
    </row>
    <row r="161" spans="1:8" ht="51">
      <c r="A161" s="33" t="s">
        <v>17</v>
      </c>
      <c r="B161" s="34" t="s">
        <v>138</v>
      </c>
      <c r="C161" s="4" t="s">
        <v>83</v>
      </c>
      <c r="D161" s="37" t="s">
        <v>87</v>
      </c>
      <c r="E161" s="4" t="s">
        <v>18</v>
      </c>
      <c r="F161" s="38">
        <f t="shared" si="18"/>
        <v>1071913.42</v>
      </c>
      <c r="G161" s="38">
        <f t="shared" si="18"/>
        <v>952812</v>
      </c>
      <c r="H161" s="38">
        <f t="shared" si="18"/>
        <v>1071913.2</v>
      </c>
    </row>
    <row r="162" spans="1:8" ht="12.75">
      <c r="A162" s="33" t="s">
        <v>88</v>
      </c>
      <c r="B162" s="34" t="s">
        <v>138</v>
      </c>
      <c r="C162" s="4" t="s">
        <v>83</v>
      </c>
      <c r="D162" s="37" t="s">
        <v>87</v>
      </c>
      <c r="E162" s="4" t="s">
        <v>89</v>
      </c>
      <c r="F162" s="38">
        <f>F163+F164</f>
        <v>1071913.42</v>
      </c>
      <c r="G162" s="38">
        <f>G163+G164</f>
        <v>952812</v>
      </c>
      <c r="H162" s="38">
        <f>H163+H164</f>
        <v>1071913.2</v>
      </c>
    </row>
    <row r="163" spans="1:11" ht="12.75">
      <c r="A163" s="33" t="s">
        <v>90</v>
      </c>
      <c r="B163" s="34" t="s">
        <v>138</v>
      </c>
      <c r="C163" s="4" t="s">
        <v>83</v>
      </c>
      <c r="D163" s="37" t="s">
        <v>87</v>
      </c>
      <c r="E163" s="4" t="s">
        <v>91</v>
      </c>
      <c r="F163" s="38">
        <v>823282.2</v>
      </c>
      <c r="G163" s="38">
        <v>731806</v>
      </c>
      <c r="H163" s="38">
        <v>823282.2</v>
      </c>
      <c r="I163" s="9">
        <f>91475.81</f>
        <v>91475.81</v>
      </c>
      <c r="J163" s="25">
        <f>I163*9</f>
        <v>823282.29</v>
      </c>
      <c r="K163" s="106">
        <f>J163*30.2%</f>
        <v>248631.25158</v>
      </c>
    </row>
    <row r="164" spans="1:11" ht="38.25">
      <c r="A164" s="33" t="s">
        <v>23</v>
      </c>
      <c r="B164" s="34" t="s">
        <v>138</v>
      </c>
      <c r="C164" s="4" t="s">
        <v>83</v>
      </c>
      <c r="D164" s="37" t="s">
        <v>87</v>
      </c>
      <c r="E164" s="4" t="s">
        <v>92</v>
      </c>
      <c r="F164" s="38">
        <v>248631.22</v>
      </c>
      <c r="G164" s="38">
        <v>221006</v>
      </c>
      <c r="H164" s="38">
        <v>248631</v>
      </c>
      <c r="I164" s="9"/>
      <c r="J164" s="25">
        <f>I163*8</f>
        <v>731806.48</v>
      </c>
      <c r="K164" s="25">
        <f>J164*30.2%</f>
        <v>221005.55696</v>
      </c>
    </row>
    <row r="165" spans="1:11" ht="12.75">
      <c r="A165" s="58" t="s">
        <v>93</v>
      </c>
      <c r="B165" s="39" t="s">
        <v>138</v>
      </c>
      <c r="C165" s="52" t="s">
        <v>83</v>
      </c>
      <c r="D165" s="45" t="s">
        <v>94</v>
      </c>
      <c r="E165" s="52"/>
      <c r="F165" s="46">
        <f>F166+F174</f>
        <v>269864.51</v>
      </c>
      <c r="G165" s="46">
        <f>G166+G174</f>
        <v>246500</v>
      </c>
      <c r="H165" s="46">
        <f>H166+H174</f>
        <v>198315</v>
      </c>
      <c r="J165" s="25">
        <f>I163*9</f>
        <v>823282.29</v>
      </c>
      <c r="K165" s="25">
        <f>J165*30.2%</f>
        <v>248631.25158</v>
      </c>
    </row>
    <row r="166" spans="1:8" ht="12.75">
      <c r="A166" s="40" t="s">
        <v>32</v>
      </c>
      <c r="B166" s="34" t="s">
        <v>138</v>
      </c>
      <c r="C166" s="4" t="s">
        <v>83</v>
      </c>
      <c r="D166" s="37" t="s">
        <v>94</v>
      </c>
      <c r="E166" s="4" t="s">
        <v>33</v>
      </c>
      <c r="F166" s="38">
        <f>F167</f>
        <v>269064.51</v>
      </c>
      <c r="G166" s="38">
        <f>G167</f>
        <v>245700</v>
      </c>
      <c r="H166" s="38">
        <f>H167</f>
        <v>197515</v>
      </c>
    </row>
    <row r="167" spans="1:8" ht="12.75">
      <c r="A167" s="40" t="s">
        <v>34</v>
      </c>
      <c r="B167" s="34" t="s">
        <v>138</v>
      </c>
      <c r="C167" s="4" t="s">
        <v>83</v>
      </c>
      <c r="D167" s="37" t="s">
        <v>94</v>
      </c>
      <c r="E167" s="4" t="s">
        <v>35</v>
      </c>
      <c r="F167" s="38">
        <f>F168+F173</f>
        <v>269064.51</v>
      </c>
      <c r="G167" s="38">
        <f>G168+G173</f>
        <v>245700</v>
      </c>
      <c r="H167" s="38">
        <f>H168+H173</f>
        <v>197515</v>
      </c>
    </row>
    <row r="168" spans="1:8" ht="12.75">
      <c r="A168" s="40" t="s">
        <v>38</v>
      </c>
      <c r="B168" s="39" t="s">
        <v>138</v>
      </c>
      <c r="C168" s="52" t="s">
        <v>83</v>
      </c>
      <c r="D168" s="45" t="s">
        <v>94</v>
      </c>
      <c r="E168" s="52" t="s">
        <v>39</v>
      </c>
      <c r="F168" s="46">
        <f>F169+F170+F171+F172</f>
        <v>175064.51</v>
      </c>
      <c r="G168" s="46">
        <f>G169+G170+G171+G172</f>
        <v>163700</v>
      </c>
      <c r="H168" s="46">
        <f>H169+H170+H171+H172</f>
        <v>122515</v>
      </c>
    </row>
    <row r="169" spans="1:8" ht="12.75">
      <c r="A169" s="57" t="s">
        <v>142</v>
      </c>
      <c r="B169" s="34" t="s">
        <v>138</v>
      </c>
      <c r="C169" s="4" t="s">
        <v>83</v>
      </c>
      <c r="D169" s="37" t="s">
        <v>94</v>
      </c>
      <c r="E169" s="4" t="s">
        <v>39</v>
      </c>
      <c r="F169" s="38">
        <v>81000</v>
      </c>
      <c r="G169" s="38">
        <v>70000</v>
      </c>
      <c r="H169" s="38">
        <v>65000</v>
      </c>
    </row>
    <row r="170" spans="1:8" ht="12.75">
      <c r="A170" s="57" t="s">
        <v>143</v>
      </c>
      <c r="B170" s="34" t="s">
        <v>138</v>
      </c>
      <c r="C170" s="4" t="s">
        <v>83</v>
      </c>
      <c r="D170" s="37" t="s">
        <v>94</v>
      </c>
      <c r="E170" s="4" t="s">
        <v>39</v>
      </c>
      <c r="F170" s="38">
        <v>81000</v>
      </c>
      <c r="G170" s="38">
        <v>70000</v>
      </c>
      <c r="H170" s="38">
        <f>65000-29485</f>
        <v>35515</v>
      </c>
    </row>
    <row r="171" spans="1:8" ht="12.75">
      <c r="A171" s="57" t="s">
        <v>165</v>
      </c>
      <c r="B171" s="34" t="s">
        <v>138</v>
      </c>
      <c r="C171" s="4" t="s">
        <v>83</v>
      </c>
      <c r="D171" s="37" t="s">
        <v>94</v>
      </c>
      <c r="E171" s="4" t="s">
        <v>39</v>
      </c>
      <c r="F171" s="38">
        <v>9000</v>
      </c>
      <c r="G171" s="38">
        <v>7000</v>
      </c>
      <c r="H171" s="38">
        <v>7000</v>
      </c>
    </row>
    <row r="172" spans="1:8" ht="12.75">
      <c r="A172" s="57" t="s">
        <v>144</v>
      </c>
      <c r="B172" s="34" t="s">
        <v>138</v>
      </c>
      <c r="C172" s="4" t="s">
        <v>83</v>
      </c>
      <c r="D172" s="37" t="s">
        <v>94</v>
      </c>
      <c r="E172" s="4" t="s">
        <v>39</v>
      </c>
      <c r="F172" s="38">
        <f>19000-14935.49</f>
        <v>4064.51</v>
      </c>
      <c r="G172" s="38">
        <v>16700</v>
      </c>
      <c r="H172" s="38">
        <v>15000</v>
      </c>
    </row>
    <row r="173" spans="1:8" ht="12.75">
      <c r="A173" s="58" t="s">
        <v>131</v>
      </c>
      <c r="B173" s="39" t="s">
        <v>138</v>
      </c>
      <c r="C173" s="52" t="s">
        <v>83</v>
      </c>
      <c r="D173" s="45" t="s">
        <v>94</v>
      </c>
      <c r="E173" s="52" t="s">
        <v>130</v>
      </c>
      <c r="F173" s="46">
        <v>94000</v>
      </c>
      <c r="G173" s="46">
        <v>82000</v>
      </c>
      <c r="H173" s="46">
        <v>75000</v>
      </c>
    </row>
    <row r="174" spans="1:8" ht="12.75">
      <c r="A174" s="58" t="s">
        <v>40</v>
      </c>
      <c r="B174" s="39" t="s">
        <v>138</v>
      </c>
      <c r="C174" s="52" t="s">
        <v>83</v>
      </c>
      <c r="D174" s="45" t="s">
        <v>94</v>
      </c>
      <c r="E174" s="52" t="s">
        <v>41</v>
      </c>
      <c r="F174" s="46">
        <f>F175</f>
        <v>800</v>
      </c>
      <c r="G174" s="46">
        <f>G175</f>
        <v>800</v>
      </c>
      <c r="H174" s="46">
        <f>H175</f>
        <v>800</v>
      </c>
    </row>
    <row r="175" spans="1:8" ht="12.75">
      <c r="A175" s="40" t="s">
        <v>42</v>
      </c>
      <c r="B175" s="34" t="s">
        <v>138</v>
      </c>
      <c r="C175" s="4" t="s">
        <v>83</v>
      </c>
      <c r="D175" s="37" t="s">
        <v>94</v>
      </c>
      <c r="E175" s="4" t="s">
        <v>118</v>
      </c>
      <c r="F175" s="38">
        <v>800</v>
      </c>
      <c r="G175" s="38">
        <v>800</v>
      </c>
      <c r="H175" s="38">
        <v>800</v>
      </c>
    </row>
    <row r="176" spans="1:8" s="5" customFormat="1" ht="25.5">
      <c r="A176" s="58" t="s">
        <v>248</v>
      </c>
      <c r="B176" s="39" t="s">
        <v>138</v>
      </c>
      <c r="C176" s="52" t="s">
        <v>83</v>
      </c>
      <c r="D176" s="37" t="s">
        <v>249</v>
      </c>
      <c r="E176" s="52"/>
      <c r="F176" s="46">
        <f aca="true" t="shared" si="19" ref="F176:H178">F177</f>
        <v>0</v>
      </c>
      <c r="G176" s="46">
        <f t="shared" si="19"/>
        <v>0</v>
      </c>
      <c r="H176" s="46">
        <f t="shared" si="19"/>
        <v>0</v>
      </c>
    </row>
    <row r="177" spans="1:8" ht="12.75">
      <c r="A177" s="33" t="s">
        <v>166</v>
      </c>
      <c r="B177" s="34" t="s">
        <v>138</v>
      </c>
      <c r="C177" s="4" t="s">
        <v>83</v>
      </c>
      <c r="D177" s="37" t="s">
        <v>249</v>
      </c>
      <c r="E177" s="4" t="s">
        <v>33</v>
      </c>
      <c r="F177" s="38">
        <f t="shared" si="19"/>
        <v>0</v>
      </c>
      <c r="G177" s="38">
        <f t="shared" si="19"/>
        <v>0</v>
      </c>
      <c r="H177" s="38">
        <f t="shared" si="19"/>
        <v>0</v>
      </c>
    </row>
    <row r="178" spans="1:8" ht="12.75">
      <c r="A178" s="33" t="s">
        <v>167</v>
      </c>
      <c r="B178" s="34" t="s">
        <v>138</v>
      </c>
      <c r="C178" s="4" t="s">
        <v>83</v>
      </c>
      <c r="D178" s="37" t="s">
        <v>249</v>
      </c>
      <c r="E178" s="4" t="s">
        <v>35</v>
      </c>
      <c r="F178" s="38">
        <f t="shared" si="19"/>
        <v>0</v>
      </c>
      <c r="G178" s="38">
        <f t="shared" si="19"/>
        <v>0</v>
      </c>
      <c r="H178" s="38">
        <f t="shared" si="19"/>
        <v>0</v>
      </c>
    </row>
    <row r="179" spans="1:8" ht="12.75">
      <c r="A179" s="57" t="s">
        <v>142</v>
      </c>
      <c r="B179" s="34" t="s">
        <v>138</v>
      </c>
      <c r="C179" s="4" t="s">
        <v>83</v>
      </c>
      <c r="D179" s="37" t="s">
        <v>249</v>
      </c>
      <c r="E179" s="52" t="s">
        <v>39</v>
      </c>
      <c r="F179" s="38">
        <v>0</v>
      </c>
      <c r="G179" s="38">
        <v>0</v>
      </c>
      <c r="H179" s="38">
        <v>0</v>
      </c>
    </row>
    <row r="180" spans="1:8" ht="14.25">
      <c r="A180" s="69" t="s">
        <v>235</v>
      </c>
      <c r="B180" s="34" t="s">
        <v>138</v>
      </c>
      <c r="C180" s="4" t="s">
        <v>83</v>
      </c>
      <c r="D180" s="37" t="s">
        <v>234</v>
      </c>
      <c r="E180" s="52"/>
      <c r="F180" s="46">
        <f>F181</f>
        <v>818935.0700000001</v>
      </c>
      <c r="G180" s="46">
        <f>G181</f>
        <v>748041</v>
      </c>
      <c r="H180" s="46">
        <f>H181</f>
        <v>715945.9</v>
      </c>
    </row>
    <row r="181" spans="1:8" ht="25.5">
      <c r="A181" s="58" t="s">
        <v>86</v>
      </c>
      <c r="B181" s="34" t="s">
        <v>138</v>
      </c>
      <c r="C181" s="4" t="s">
        <v>83</v>
      </c>
      <c r="D181" s="37" t="s">
        <v>95</v>
      </c>
      <c r="E181" s="4"/>
      <c r="F181" s="38">
        <f>F182+F186</f>
        <v>818935.0700000001</v>
      </c>
      <c r="G181" s="38">
        <f>G182+G186</f>
        <v>748041</v>
      </c>
      <c r="H181" s="38">
        <f>H182+H186</f>
        <v>715945.9</v>
      </c>
    </row>
    <row r="182" spans="1:8" ht="51">
      <c r="A182" s="33" t="s">
        <v>17</v>
      </c>
      <c r="B182" s="34" t="s">
        <v>138</v>
      </c>
      <c r="C182" s="4" t="s">
        <v>83</v>
      </c>
      <c r="D182" s="37" t="s">
        <v>95</v>
      </c>
      <c r="E182" s="4" t="s">
        <v>18</v>
      </c>
      <c r="F182" s="38">
        <f>F183</f>
        <v>803935.0700000001</v>
      </c>
      <c r="G182" s="38">
        <f>G183</f>
        <v>714609</v>
      </c>
      <c r="H182" s="38">
        <f>H183</f>
        <v>669945.9</v>
      </c>
    </row>
    <row r="183" spans="1:11" ht="12.75">
      <c r="A183" s="33" t="s">
        <v>88</v>
      </c>
      <c r="B183" s="34" t="s">
        <v>138</v>
      </c>
      <c r="C183" s="4" t="s">
        <v>83</v>
      </c>
      <c r="D183" s="37" t="s">
        <v>95</v>
      </c>
      <c r="E183" s="4" t="s">
        <v>89</v>
      </c>
      <c r="F183" s="38">
        <f>F184+F185</f>
        <v>803935.0700000001</v>
      </c>
      <c r="G183" s="38">
        <f>G184+G185</f>
        <v>714609</v>
      </c>
      <c r="H183" s="38">
        <f>H184+H185</f>
        <v>669945.9</v>
      </c>
      <c r="I183" s="9">
        <v>45737.9</v>
      </c>
      <c r="J183" s="25">
        <f>I183*1.5*9</f>
        <v>617461.65</v>
      </c>
      <c r="K183" s="25">
        <f>J183*30.2%</f>
        <v>186473.4183</v>
      </c>
    </row>
    <row r="184" spans="1:11" ht="12.75">
      <c r="A184" s="33" t="s">
        <v>90</v>
      </c>
      <c r="B184" s="34" t="s">
        <v>138</v>
      </c>
      <c r="C184" s="4" t="s">
        <v>83</v>
      </c>
      <c r="D184" s="37" t="s">
        <v>95</v>
      </c>
      <c r="E184" s="4" t="s">
        <v>91</v>
      </c>
      <c r="F184" s="38">
        <v>617461.65</v>
      </c>
      <c r="G184" s="38">
        <v>548854.8</v>
      </c>
      <c r="H184" s="38">
        <v>514551.38</v>
      </c>
      <c r="I184" s="9"/>
      <c r="J184" s="9">
        <f>I183*1.5*8</f>
        <v>548854.8</v>
      </c>
      <c r="K184" s="25">
        <f>J184*30.2%</f>
        <v>165754.1496</v>
      </c>
    </row>
    <row r="185" spans="1:11" ht="38.25">
      <c r="A185" s="33" t="s">
        <v>23</v>
      </c>
      <c r="B185" s="34" t="s">
        <v>138</v>
      </c>
      <c r="C185" s="4" t="s">
        <v>83</v>
      </c>
      <c r="D185" s="37" t="s">
        <v>168</v>
      </c>
      <c r="E185" s="4" t="s">
        <v>92</v>
      </c>
      <c r="F185" s="38">
        <v>186473.42</v>
      </c>
      <c r="G185" s="38">
        <v>165754.2</v>
      </c>
      <c r="H185" s="38">
        <v>155394.52</v>
      </c>
      <c r="J185" s="25">
        <f>I183*1.5*7.5</f>
        <v>514551.37500000006</v>
      </c>
      <c r="K185" s="25">
        <f>J185*30.2%</f>
        <v>155394.51525000003</v>
      </c>
    </row>
    <row r="186" spans="1:8" ht="25.5">
      <c r="A186" s="58" t="s">
        <v>112</v>
      </c>
      <c r="B186" s="39" t="s">
        <v>138</v>
      </c>
      <c r="C186" s="66" t="str">
        <f>C185</f>
        <v>0801</v>
      </c>
      <c r="D186" s="59" t="str">
        <f>D185</f>
        <v>91 7 11 90320</v>
      </c>
      <c r="E186" s="52"/>
      <c r="F186" s="46">
        <f>F187</f>
        <v>15000</v>
      </c>
      <c r="G186" s="46">
        <f aca="true" t="shared" si="20" ref="G186:H189">G187</f>
        <v>33432</v>
      </c>
      <c r="H186" s="46">
        <f t="shared" si="20"/>
        <v>46000</v>
      </c>
    </row>
    <row r="187" spans="1:8" ht="12.75">
      <c r="A187" s="33" t="s">
        <v>93</v>
      </c>
      <c r="B187" s="34" t="s">
        <v>138</v>
      </c>
      <c r="C187" s="53" t="str">
        <f>C185</f>
        <v>0801</v>
      </c>
      <c r="D187" s="42" t="s">
        <v>168</v>
      </c>
      <c r="E187" s="4" t="s">
        <v>33</v>
      </c>
      <c r="F187" s="38">
        <f>F188</f>
        <v>15000</v>
      </c>
      <c r="G187" s="38">
        <f t="shared" si="20"/>
        <v>33432</v>
      </c>
      <c r="H187" s="38">
        <f t="shared" si="20"/>
        <v>46000</v>
      </c>
    </row>
    <row r="188" spans="1:8" ht="12.75">
      <c r="A188" s="40" t="s">
        <v>32</v>
      </c>
      <c r="B188" s="34" t="s">
        <v>138</v>
      </c>
      <c r="C188" s="53" t="str">
        <f aca="true" t="shared" si="21" ref="C188:C193">C187</f>
        <v>0801</v>
      </c>
      <c r="D188" s="42" t="s">
        <v>168</v>
      </c>
      <c r="E188" s="4" t="s">
        <v>35</v>
      </c>
      <c r="F188" s="38">
        <f>F189</f>
        <v>15000</v>
      </c>
      <c r="G188" s="38">
        <f t="shared" si="20"/>
        <v>33432</v>
      </c>
      <c r="H188" s="38">
        <f t="shared" si="20"/>
        <v>46000</v>
      </c>
    </row>
    <row r="189" spans="1:8" ht="12.75">
      <c r="A189" s="40" t="s">
        <v>34</v>
      </c>
      <c r="B189" s="34" t="s">
        <v>138</v>
      </c>
      <c r="C189" s="53" t="str">
        <f t="shared" si="21"/>
        <v>0801</v>
      </c>
      <c r="D189" s="42" t="s">
        <v>168</v>
      </c>
      <c r="E189" s="4" t="s">
        <v>39</v>
      </c>
      <c r="F189" s="38">
        <f>F190</f>
        <v>15000</v>
      </c>
      <c r="G189" s="38">
        <f t="shared" si="20"/>
        <v>33432</v>
      </c>
      <c r="H189" s="38">
        <f t="shared" si="20"/>
        <v>46000</v>
      </c>
    </row>
    <row r="190" spans="1:10" ht="12.75">
      <c r="A190" s="40" t="s">
        <v>38</v>
      </c>
      <c r="B190" s="34" t="s">
        <v>138</v>
      </c>
      <c r="C190" s="53" t="str">
        <f t="shared" si="21"/>
        <v>0801</v>
      </c>
      <c r="D190" s="42" t="s">
        <v>168</v>
      </c>
      <c r="E190" s="4" t="s">
        <v>39</v>
      </c>
      <c r="F190" s="38">
        <f>F191+F192+F193</f>
        <v>15000</v>
      </c>
      <c r="G190" s="38">
        <f>G191+G192+G193</f>
        <v>33432</v>
      </c>
      <c r="H190" s="38">
        <f>H191+H192+H193</f>
        <v>46000</v>
      </c>
      <c r="I190" s="38"/>
      <c r="J190" s="54"/>
    </row>
    <row r="191" spans="1:10" ht="12.75">
      <c r="A191" s="40" t="s">
        <v>142</v>
      </c>
      <c r="B191" s="34" t="s">
        <v>138</v>
      </c>
      <c r="C191" s="53" t="str">
        <f t="shared" si="21"/>
        <v>0801</v>
      </c>
      <c r="D191" s="42" t="s">
        <v>168</v>
      </c>
      <c r="E191" s="4" t="s">
        <v>39</v>
      </c>
      <c r="F191" s="38">
        <v>7000</v>
      </c>
      <c r="G191" s="38">
        <f>30500-68-5000</f>
        <v>25432</v>
      </c>
      <c r="H191" s="38">
        <f>7000+36000</f>
        <v>43000</v>
      </c>
      <c r="I191" s="18"/>
      <c r="J191" s="54"/>
    </row>
    <row r="192" spans="1:10" ht="12.75">
      <c r="A192" s="40" t="s">
        <v>143</v>
      </c>
      <c r="B192" s="34" t="s">
        <v>138</v>
      </c>
      <c r="C192" s="53" t="str">
        <f t="shared" si="21"/>
        <v>0801</v>
      </c>
      <c r="D192" s="42" t="s">
        <v>168</v>
      </c>
      <c r="E192" s="4" t="s">
        <v>39</v>
      </c>
      <c r="F192" s="38">
        <v>7000</v>
      </c>
      <c r="G192" s="38">
        <v>7000</v>
      </c>
      <c r="H192" s="38">
        <v>2000</v>
      </c>
      <c r="I192" s="18"/>
      <c r="J192" s="54"/>
    </row>
    <row r="193" spans="1:10" ht="12.75">
      <c r="A193" s="40" t="s">
        <v>144</v>
      </c>
      <c r="B193" s="34" t="s">
        <v>138</v>
      </c>
      <c r="C193" s="53" t="str">
        <f t="shared" si="21"/>
        <v>0801</v>
      </c>
      <c r="D193" s="42" t="s">
        <v>168</v>
      </c>
      <c r="E193" s="4" t="s">
        <v>39</v>
      </c>
      <c r="F193" s="38">
        <v>1000</v>
      </c>
      <c r="G193" s="38">
        <v>1000</v>
      </c>
      <c r="H193" s="38">
        <v>1000</v>
      </c>
      <c r="I193" s="18"/>
      <c r="J193" s="54"/>
    </row>
    <row r="194" spans="1:9" s="21" customFormat="1" ht="19.5" customHeight="1">
      <c r="A194" s="67" t="s">
        <v>127</v>
      </c>
      <c r="B194" s="44"/>
      <c r="C194" s="45"/>
      <c r="D194" s="45"/>
      <c r="E194" s="45"/>
      <c r="F194" s="46"/>
      <c r="G194" s="38">
        <v>237248</v>
      </c>
      <c r="H194" s="38">
        <v>485145</v>
      </c>
      <c r="I194"/>
    </row>
    <row r="195" spans="1:10" s="10" customFormat="1" ht="21.75" customHeight="1">
      <c r="A195" s="68" t="s">
        <v>96</v>
      </c>
      <c r="B195" s="41"/>
      <c r="C195" s="37"/>
      <c r="D195" s="37"/>
      <c r="E195" s="37"/>
      <c r="F195" s="46">
        <f>F7+F59+F70+F78+F93+F122+F130+F140+F148+F155+F194</f>
        <v>11333237</v>
      </c>
      <c r="G195" s="46">
        <f>G7+G59+G70+G78+G93+G122+G130+G140+G148+G155+G194</f>
        <v>10072633</v>
      </c>
      <c r="H195" s="46">
        <f>H7+H59+H70+H78+H93+H122+H130+H140+H148+H155+H194</f>
        <v>10292396</v>
      </c>
      <c r="I195" s="26"/>
      <c r="J195" s="27"/>
    </row>
    <row r="196" spans="1:10" s="10" customFormat="1" ht="25.5" customHeight="1">
      <c r="A196" s="15"/>
      <c r="B196" s="16"/>
      <c r="C196" s="17"/>
      <c r="D196" s="17"/>
      <c r="E196" s="17"/>
      <c r="F196" s="18"/>
      <c r="G196" s="18"/>
      <c r="H196" s="18"/>
      <c r="I196" s="25"/>
      <c r="J196" s="25"/>
    </row>
    <row r="197" spans="1:9" s="10" customFormat="1" ht="25.5" customHeight="1">
      <c r="A197" s="15"/>
      <c r="B197" s="13"/>
      <c r="C197" s="13"/>
      <c r="D197" s="13"/>
      <c r="E197" s="13"/>
      <c r="F197" s="14"/>
      <c r="G197" s="105"/>
      <c r="H197" s="105"/>
      <c r="I197"/>
    </row>
    <row r="198" spans="1:9" s="10" customFormat="1" ht="25.5" customHeight="1">
      <c r="A198" s="19"/>
      <c r="B198" s="16"/>
      <c r="C198" s="17"/>
      <c r="D198" s="17"/>
      <c r="E198" s="17"/>
      <c r="F198" s="18"/>
      <c r="G198" s="1"/>
      <c r="H198" s="1"/>
      <c r="I198"/>
    </row>
    <row r="199" spans="1:9" ht="15.75">
      <c r="A199" s="19"/>
      <c r="D199" s="28"/>
      <c r="E199" s="28"/>
      <c r="F199" s="29"/>
      <c r="G199" s="29"/>
      <c r="H199" s="29"/>
      <c r="I199" s="30"/>
    </row>
    <row r="200" spans="4:9" ht="15.75">
      <c r="D200" s="28"/>
      <c r="E200" s="28"/>
      <c r="F200" s="29"/>
      <c r="G200" s="29"/>
      <c r="H200" s="29"/>
      <c r="I200" s="30"/>
    </row>
    <row r="201" spans="4:9" ht="15.75">
      <c r="D201" s="28"/>
      <c r="E201" s="28"/>
      <c r="F201" s="29"/>
      <c r="G201" s="29"/>
      <c r="H201" s="29"/>
      <c r="I201" s="30"/>
    </row>
    <row r="202" spans="4:9" ht="15.75">
      <c r="D202" s="28"/>
      <c r="E202" s="28"/>
      <c r="F202" s="29"/>
      <c r="G202" s="29"/>
      <c r="H202" s="29"/>
      <c r="I202" s="30"/>
    </row>
    <row r="205" spans="6:8" ht="15.75">
      <c r="F205" s="14"/>
      <c r="G205" s="14"/>
      <c r="H205" s="14"/>
    </row>
  </sheetData>
  <sheetProtection/>
  <mergeCells count="10">
    <mergeCell ref="A2:H2"/>
    <mergeCell ref="E1:H1"/>
    <mergeCell ref="A4:A5"/>
    <mergeCell ref="B4:B5"/>
    <mergeCell ref="C4:C5"/>
    <mergeCell ref="D4:D5"/>
    <mergeCell ref="E4:E5"/>
    <mergeCell ref="F4:H4"/>
    <mergeCell ref="G5:H5"/>
    <mergeCell ref="F5:F6"/>
  </mergeCells>
  <printOptions/>
  <pageMargins left="0.3937007874015748" right="0.3937007874015748" top="0" bottom="0" header="0" footer="0"/>
  <pageSetup horizontalDpi="600" verticalDpi="600" orientation="portrait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7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9.125" style="78" customWidth="1"/>
    <col min="2" max="2" width="14.00390625" style="81" customWidth="1"/>
    <col min="3" max="3" width="8.125" style="81" customWidth="1"/>
    <col min="4" max="4" width="35.625" style="81" customWidth="1"/>
    <col min="5" max="5" width="9.625" style="81" customWidth="1"/>
    <col min="6" max="6" width="45.25390625" style="78" customWidth="1"/>
    <col min="7" max="7" width="13.25390625" style="81" customWidth="1"/>
    <col min="8" max="8" width="71.25390625" style="78" customWidth="1"/>
    <col min="9" max="16384" width="9.125" style="78" customWidth="1"/>
  </cols>
  <sheetData>
    <row r="2" spans="2:8" ht="15">
      <c r="B2" s="77" t="s">
        <v>178</v>
      </c>
      <c r="C2" s="116" t="s">
        <v>179</v>
      </c>
      <c r="D2" s="117"/>
      <c r="E2" s="116" t="s">
        <v>180</v>
      </c>
      <c r="F2" s="117"/>
      <c r="G2" s="118" t="s">
        <v>183</v>
      </c>
      <c r="H2" s="118"/>
    </row>
    <row r="3" spans="2:8" ht="15">
      <c r="B3" s="77">
        <v>91</v>
      </c>
      <c r="C3" s="77"/>
      <c r="D3" s="77"/>
      <c r="E3" s="77"/>
      <c r="F3" s="79"/>
      <c r="G3" s="77"/>
      <c r="H3" s="79"/>
    </row>
    <row r="4" spans="2:8" ht="30">
      <c r="B4" s="77"/>
      <c r="C4" s="87">
        <v>1</v>
      </c>
      <c r="D4" s="82" t="s">
        <v>182</v>
      </c>
      <c r="E4" s="88" t="s">
        <v>188</v>
      </c>
      <c r="F4" s="82" t="s">
        <v>177</v>
      </c>
      <c r="G4" s="87">
        <v>51180</v>
      </c>
      <c r="H4" s="84" t="s">
        <v>60</v>
      </c>
    </row>
    <row r="5" spans="2:8" ht="60">
      <c r="B5" s="77"/>
      <c r="C5" s="87">
        <v>2</v>
      </c>
      <c r="D5" s="84" t="s">
        <v>51</v>
      </c>
      <c r="E5" s="88" t="s">
        <v>214</v>
      </c>
      <c r="F5" s="82" t="s">
        <v>157</v>
      </c>
      <c r="G5" s="87">
        <v>73150</v>
      </c>
      <c r="H5" s="84" t="s">
        <v>53</v>
      </c>
    </row>
    <row r="6" spans="2:8" ht="45">
      <c r="B6" s="77"/>
      <c r="C6" s="87">
        <v>3</v>
      </c>
      <c r="D6" s="90" t="s">
        <v>237</v>
      </c>
      <c r="E6" s="88" t="s">
        <v>187</v>
      </c>
      <c r="F6" s="84" t="s">
        <v>186</v>
      </c>
      <c r="G6" s="87">
        <v>91110</v>
      </c>
      <c r="H6" s="82" t="s">
        <v>15</v>
      </c>
    </row>
    <row r="7" spans="2:8" ht="30">
      <c r="B7" s="77"/>
      <c r="C7" s="87">
        <v>4</v>
      </c>
      <c r="D7" s="83" t="s">
        <v>208</v>
      </c>
      <c r="E7" s="88" t="s">
        <v>187</v>
      </c>
      <c r="F7" s="84" t="s">
        <v>98</v>
      </c>
      <c r="G7" s="87">
        <v>90120</v>
      </c>
      <c r="H7" s="85" t="s">
        <v>30</v>
      </c>
    </row>
    <row r="8" spans="2:8" ht="30">
      <c r="B8" s="77"/>
      <c r="C8" s="87">
        <v>5</v>
      </c>
      <c r="D8" s="82" t="s">
        <v>212</v>
      </c>
      <c r="E8" s="88" t="s">
        <v>218</v>
      </c>
      <c r="F8" s="82" t="s">
        <v>70</v>
      </c>
      <c r="G8" s="87">
        <v>90150</v>
      </c>
      <c r="H8" s="84" t="s">
        <v>48</v>
      </c>
    </row>
    <row r="9" spans="2:8" ht="30">
      <c r="B9" s="77"/>
      <c r="C9" s="87">
        <v>6</v>
      </c>
      <c r="D9" s="86" t="s">
        <v>133</v>
      </c>
      <c r="E9" s="88" t="s">
        <v>222</v>
      </c>
      <c r="F9" s="84" t="s">
        <v>79</v>
      </c>
      <c r="G9" s="87">
        <v>90160</v>
      </c>
      <c r="H9" s="82" t="s">
        <v>197</v>
      </c>
    </row>
    <row r="10" spans="2:8" ht="15">
      <c r="B10" s="77"/>
      <c r="C10" s="87">
        <v>7</v>
      </c>
      <c r="D10" s="82" t="s">
        <v>232</v>
      </c>
      <c r="E10" s="88" t="s">
        <v>231</v>
      </c>
      <c r="F10" s="82" t="s">
        <v>230</v>
      </c>
      <c r="G10" s="87">
        <v>90190</v>
      </c>
      <c r="H10" s="82" t="s">
        <v>215</v>
      </c>
    </row>
    <row r="11" spans="2:8" ht="30">
      <c r="B11" s="77"/>
      <c r="C11" s="87">
        <v>8</v>
      </c>
      <c r="D11" s="82" t="s">
        <v>109</v>
      </c>
      <c r="E11" s="88" t="s">
        <v>233</v>
      </c>
      <c r="F11" s="89" t="s">
        <v>123</v>
      </c>
      <c r="G11" s="87">
        <v>90220</v>
      </c>
      <c r="H11" s="85" t="s">
        <v>217</v>
      </c>
    </row>
    <row r="12" spans="2:8" ht="45">
      <c r="B12" s="77"/>
      <c r="C12" s="87">
        <v>9</v>
      </c>
      <c r="D12" s="83" t="s">
        <v>219</v>
      </c>
      <c r="E12" s="87">
        <v>11</v>
      </c>
      <c r="F12" s="82" t="s">
        <v>181</v>
      </c>
      <c r="G12" s="87">
        <v>90230</v>
      </c>
      <c r="H12" s="85" t="s">
        <v>224</v>
      </c>
    </row>
    <row r="13" spans="2:8" ht="30">
      <c r="B13" s="77"/>
      <c r="C13" s="87"/>
      <c r="D13" s="82"/>
      <c r="E13" s="80" t="s">
        <v>236</v>
      </c>
      <c r="F13" s="78" t="s">
        <v>235</v>
      </c>
      <c r="G13" s="87">
        <v>90250</v>
      </c>
      <c r="H13" s="86" t="s">
        <v>228</v>
      </c>
    </row>
    <row r="14" spans="2:8" ht="15">
      <c r="B14" s="77"/>
      <c r="C14" s="87"/>
      <c r="D14" s="82"/>
      <c r="E14" s="87">
        <v>12</v>
      </c>
      <c r="F14" s="82" t="s">
        <v>184</v>
      </c>
      <c r="G14" s="87">
        <v>90310</v>
      </c>
      <c r="H14" s="89" t="s">
        <v>86</v>
      </c>
    </row>
    <row r="15" spans="2:8" ht="45">
      <c r="B15" s="77"/>
      <c r="C15" s="87"/>
      <c r="D15" s="82"/>
      <c r="E15" s="87">
        <v>14</v>
      </c>
      <c r="F15" s="84" t="s">
        <v>46</v>
      </c>
      <c r="G15" s="87">
        <v>90320</v>
      </c>
      <c r="H15" s="89" t="s">
        <v>93</v>
      </c>
    </row>
    <row r="16" spans="2:8" ht="15">
      <c r="B16" s="77"/>
      <c r="C16" s="77"/>
      <c r="D16" s="77"/>
      <c r="E16" s="88" t="s">
        <v>195</v>
      </c>
      <c r="F16" s="82" t="s">
        <v>196</v>
      </c>
      <c r="G16" s="77"/>
      <c r="H16" s="79"/>
    </row>
    <row r="17" spans="2:8" ht="30">
      <c r="B17" s="77"/>
      <c r="C17" s="77"/>
      <c r="D17" s="77"/>
      <c r="E17" s="88" t="s">
        <v>225</v>
      </c>
      <c r="F17" s="85" t="s">
        <v>229</v>
      </c>
      <c r="G17" s="77"/>
      <c r="H17" s="79"/>
    </row>
    <row r="18" spans="2:8" ht="15">
      <c r="B18" s="77"/>
      <c r="C18" s="77"/>
      <c r="D18" s="77"/>
      <c r="E18" s="80"/>
      <c r="F18" s="79"/>
      <c r="G18" s="77"/>
      <c r="H18" s="79"/>
    </row>
    <row r="19" spans="2:8" ht="15">
      <c r="B19" s="77"/>
      <c r="C19" s="77"/>
      <c r="D19" s="77"/>
      <c r="E19" s="80"/>
      <c r="F19" s="79"/>
      <c r="G19" s="77"/>
      <c r="H19" s="79"/>
    </row>
    <row r="20" spans="2:8" ht="15">
      <c r="B20" s="77"/>
      <c r="C20" s="77"/>
      <c r="D20" s="77"/>
      <c r="E20" s="80"/>
      <c r="F20" s="79"/>
      <c r="G20" s="77"/>
      <c r="H20" s="79"/>
    </row>
    <row r="21" spans="2:8" ht="15">
      <c r="B21" s="77"/>
      <c r="C21" s="77"/>
      <c r="D21" s="77"/>
      <c r="E21" s="80"/>
      <c r="F21" s="79"/>
      <c r="G21" s="77"/>
      <c r="H21" s="79"/>
    </row>
    <row r="22" spans="2:8" ht="15">
      <c r="B22" s="77"/>
      <c r="C22" s="77"/>
      <c r="D22" s="77"/>
      <c r="E22" s="80"/>
      <c r="F22" s="79"/>
      <c r="G22" s="77"/>
      <c r="H22" s="79"/>
    </row>
    <row r="23" spans="2:8" ht="15">
      <c r="B23" s="77"/>
      <c r="C23" s="77"/>
      <c r="D23" s="77"/>
      <c r="E23" s="80"/>
      <c r="F23" s="79"/>
      <c r="G23" s="77"/>
      <c r="H23" s="79"/>
    </row>
    <row r="24" spans="2:8" ht="15">
      <c r="B24" s="77"/>
      <c r="C24" s="77"/>
      <c r="D24" s="77"/>
      <c r="E24" s="80"/>
      <c r="F24" s="79"/>
      <c r="G24" s="77"/>
      <c r="H24" s="79"/>
    </row>
    <row r="25" spans="2:8" ht="15">
      <c r="B25" s="77"/>
      <c r="C25" s="77"/>
      <c r="D25" s="77"/>
      <c r="E25" s="80"/>
      <c r="F25" s="79"/>
      <c r="G25" s="77"/>
      <c r="H25" s="79"/>
    </row>
    <row r="26" spans="2:8" ht="15">
      <c r="B26" s="77"/>
      <c r="C26" s="77"/>
      <c r="D26" s="77"/>
      <c r="E26" s="80"/>
      <c r="F26" s="79"/>
      <c r="G26" s="77"/>
      <c r="H26" s="79"/>
    </row>
    <row r="27" spans="2:8" ht="15">
      <c r="B27" s="77"/>
      <c r="C27" s="77"/>
      <c r="D27" s="77"/>
      <c r="E27" s="80"/>
      <c r="F27" s="79"/>
      <c r="G27" s="77"/>
      <c r="H27" s="79"/>
    </row>
  </sheetData>
  <sheetProtection/>
  <mergeCells count="3">
    <mergeCell ref="C2:D2"/>
    <mergeCell ref="G2:H2"/>
    <mergeCell ref="E2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4:E5"/>
  <sheetViews>
    <sheetView zoomScalePageLayoutView="0" workbookViewId="0" topLeftCell="A1">
      <selection activeCell="D6" sqref="D6"/>
    </sheetView>
  </sheetViews>
  <sheetFormatPr defaultColWidth="9.00390625" defaultRowHeight="12.75"/>
  <cols>
    <col min="4" max="4" width="9.125" style="72" customWidth="1"/>
    <col min="5" max="5" width="59.875" style="0" customWidth="1"/>
  </cols>
  <sheetData>
    <row r="4" spans="4:5" ht="25.5">
      <c r="D4" s="72" t="s">
        <v>191</v>
      </c>
      <c r="E4" s="58" t="s">
        <v>149</v>
      </c>
    </row>
    <row r="5" spans="4:5" ht="25.5">
      <c r="D5" s="72" t="s">
        <v>188</v>
      </c>
      <c r="E5" s="71" t="s">
        <v>155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Ruser</cp:lastModifiedBy>
  <cp:lastPrinted>2022-11-10T05:56:18Z</cp:lastPrinted>
  <dcterms:created xsi:type="dcterms:W3CDTF">2005-12-27T06:54:28Z</dcterms:created>
  <dcterms:modified xsi:type="dcterms:W3CDTF">2022-11-10T08:20:50Z</dcterms:modified>
  <cp:category/>
  <cp:version/>
  <cp:contentType/>
  <cp:contentStatus/>
</cp:coreProperties>
</file>